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20" windowWidth="19200" windowHeight="8100"/>
  </bookViews>
  <sheets>
    <sheet name="прил 7_2018 " sheetId="20" r:id="rId1"/>
  </sheets>
  <definedNames>
    <definedName name="_xlnm.Print_Area" localSheetId="0">'прил 7_2018 '!$A$1:$L$168</definedName>
  </definedNames>
  <calcPr calcId="145621"/>
</workbook>
</file>

<file path=xl/calcChain.xml><?xml version="1.0" encoding="utf-8"?>
<calcChain xmlns="http://schemas.openxmlformats.org/spreadsheetml/2006/main">
  <c r="H169" i="20" l="1"/>
  <c r="I167" i="20"/>
  <c r="H167" i="20"/>
  <c r="I156" i="20"/>
  <c r="I146" i="20"/>
  <c r="I150" i="20"/>
  <c r="H147" i="20"/>
  <c r="J111" i="20"/>
  <c r="K111" i="20"/>
  <c r="L111" i="20"/>
  <c r="I111" i="20"/>
  <c r="H116" i="20"/>
  <c r="H112" i="20"/>
  <c r="I120" i="20"/>
  <c r="I110" i="20"/>
  <c r="J101" i="20"/>
  <c r="K101" i="20"/>
  <c r="L101" i="20"/>
  <c r="I101" i="20"/>
  <c r="H104" i="20"/>
  <c r="I102" i="20"/>
  <c r="I103" i="20"/>
  <c r="I100" i="20"/>
  <c r="J82" i="20" l="1"/>
  <c r="K82" i="20"/>
  <c r="L82" i="20"/>
  <c r="I82" i="20"/>
  <c r="J64" i="20"/>
  <c r="K64" i="20"/>
  <c r="L64" i="20"/>
  <c r="H68" i="20"/>
  <c r="I66" i="20"/>
  <c r="I65" i="20"/>
  <c r="I64" i="20" s="1"/>
  <c r="I59" i="20"/>
  <c r="I32" i="20"/>
  <c r="K86" i="20" l="1"/>
  <c r="H171" i="20" l="1"/>
  <c r="I164" i="20"/>
  <c r="K125" i="20" l="1"/>
  <c r="H26" i="20" l="1"/>
  <c r="H28" i="20"/>
  <c r="H33" i="20"/>
  <c r="H34" i="20"/>
  <c r="H36" i="20"/>
  <c r="H37" i="20"/>
  <c r="H38" i="20"/>
  <c r="H39" i="20"/>
  <c r="H43" i="20"/>
  <c r="H47" i="20"/>
  <c r="H49" i="20"/>
  <c r="H50" i="20"/>
  <c r="H52" i="20"/>
  <c r="H54" i="20"/>
  <c r="H55" i="20"/>
  <c r="H59" i="20"/>
  <c r="H61" i="20"/>
  <c r="H62" i="20"/>
  <c r="H67" i="20"/>
  <c r="H70" i="20"/>
  <c r="H71" i="20"/>
  <c r="H73" i="20"/>
  <c r="H74" i="20"/>
  <c r="H76" i="20"/>
  <c r="H77" i="20"/>
  <c r="H83" i="20"/>
  <c r="H87" i="20"/>
  <c r="H90" i="20"/>
  <c r="H91" i="20"/>
  <c r="H102" i="20"/>
  <c r="H105" i="20"/>
  <c r="H113" i="20"/>
  <c r="H108" i="20"/>
  <c r="H110" i="20"/>
  <c r="H114" i="20"/>
  <c r="H115" i="20"/>
  <c r="H117" i="20"/>
  <c r="H121" i="20"/>
  <c r="H122" i="20"/>
  <c r="H119" i="20"/>
  <c r="H120" i="20"/>
  <c r="H125" i="20"/>
  <c r="H127" i="20"/>
  <c r="H128" i="20"/>
  <c r="H131" i="20"/>
  <c r="H133" i="20"/>
  <c r="H134" i="20"/>
  <c r="H135" i="20"/>
  <c r="H136" i="20"/>
  <c r="H138" i="20"/>
  <c r="H139" i="20"/>
  <c r="H141" i="20"/>
  <c r="H142" i="20"/>
  <c r="H146" i="20"/>
  <c r="H148" i="20"/>
  <c r="H150" i="20"/>
  <c r="H152" i="20"/>
  <c r="H153" i="20"/>
  <c r="H156" i="20"/>
  <c r="H159" i="20"/>
  <c r="H162" i="20"/>
  <c r="H164" i="20"/>
  <c r="J109" i="20"/>
  <c r="K109" i="20"/>
  <c r="L109" i="20"/>
  <c r="I109" i="20"/>
  <c r="H109" i="20" l="1"/>
  <c r="L165" i="20" l="1"/>
  <c r="L163" i="20"/>
  <c r="L161" i="20"/>
  <c r="L158" i="20"/>
  <c r="L157" i="20" s="1"/>
  <c r="L155" i="20"/>
  <c r="L154" i="20" s="1"/>
  <c r="L151" i="20"/>
  <c r="L149" i="20"/>
  <c r="L144" i="20"/>
  <c r="L140" i="20"/>
  <c r="L137" i="20"/>
  <c r="L132" i="20"/>
  <c r="L124" i="20"/>
  <c r="L123" i="20" s="1"/>
  <c r="L107" i="20"/>
  <c r="L100" i="20"/>
  <c r="L93" i="20"/>
  <c r="L92" i="20" s="1"/>
  <c r="L89" i="20"/>
  <c r="L88" i="20" s="1"/>
  <c r="L85" i="20"/>
  <c r="L81" i="20"/>
  <c r="L79" i="20"/>
  <c r="L78" i="20" s="1"/>
  <c r="L75" i="20"/>
  <c r="L72" i="20"/>
  <c r="L69" i="20"/>
  <c r="L60" i="20"/>
  <c r="L57" i="20" s="1"/>
  <c r="L53" i="20"/>
  <c r="L51" i="20"/>
  <c r="L45" i="20"/>
  <c r="L42" i="20"/>
  <c r="L41" i="20" s="1"/>
  <c r="L35" i="20"/>
  <c r="L31" i="20"/>
  <c r="L30" i="20" s="1"/>
  <c r="L29" i="20" s="1"/>
  <c r="L24" i="20"/>
  <c r="L23" i="20" s="1"/>
  <c r="L22" i="20" s="1"/>
  <c r="L21" i="20" s="1"/>
  <c r="K165" i="20"/>
  <c r="K163" i="20"/>
  <c r="K161" i="20"/>
  <c r="K158" i="20"/>
  <c r="K157" i="20" s="1"/>
  <c r="K155" i="20"/>
  <c r="K154" i="20" s="1"/>
  <c r="K151" i="20"/>
  <c r="K149" i="20"/>
  <c r="K144" i="20"/>
  <c r="K140" i="20"/>
  <c r="K137" i="20"/>
  <c r="K132" i="20"/>
  <c r="K124" i="20"/>
  <c r="K107" i="20"/>
  <c r="K100" i="20"/>
  <c r="K99" i="20"/>
  <c r="K93" i="20"/>
  <c r="K92" i="20" s="1"/>
  <c r="K89" i="20"/>
  <c r="K81" i="20"/>
  <c r="K79" i="20"/>
  <c r="K78" i="20" s="1"/>
  <c r="K75" i="20"/>
  <c r="K72" i="20"/>
  <c r="K69" i="20"/>
  <c r="K60" i="20"/>
  <c r="K57" i="20" s="1"/>
  <c r="K53" i="20"/>
  <c r="K51" i="20"/>
  <c r="K45" i="20"/>
  <c r="K42" i="20"/>
  <c r="K41" i="20" s="1"/>
  <c r="K35" i="20"/>
  <c r="K31" i="20"/>
  <c r="K30" i="20" s="1"/>
  <c r="K29" i="20" s="1"/>
  <c r="K24" i="20"/>
  <c r="K23" i="20" s="1"/>
  <c r="J165" i="20"/>
  <c r="J163" i="20"/>
  <c r="J161" i="20"/>
  <c r="J158" i="20"/>
  <c r="J157" i="20" s="1"/>
  <c r="J155" i="20"/>
  <c r="J154" i="20" s="1"/>
  <c r="J151" i="20"/>
  <c r="J149" i="20"/>
  <c r="J144" i="20"/>
  <c r="J140" i="20"/>
  <c r="J137" i="20"/>
  <c r="J132" i="20"/>
  <c r="J124" i="20"/>
  <c r="J123" i="20" s="1"/>
  <c r="J107" i="20"/>
  <c r="J100" i="20"/>
  <c r="J98" i="20" s="1"/>
  <c r="J93" i="20"/>
  <c r="J92" i="20" s="1"/>
  <c r="J89" i="20"/>
  <c r="J88" i="20" s="1"/>
  <c r="J85" i="20"/>
  <c r="J81" i="20"/>
  <c r="J79" i="20"/>
  <c r="J78" i="20" s="1"/>
  <c r="J75" i="20"/>
  <c r="J72" i="20"/>
  <c r="J69" i="20"/>
  <c r="J60" i="20"/>
  <c r="J57" i="20" s="1"/>
  <c r="J53" i="20"/>
  <c r="J51" i="20"/>
  <c r="J45" i="20"/>
  <c r="J42" i="20"/>
  <c r="J41" i="20" s="1"/>
  <c r="J35" i="20"/>
  <c r="J31" i="20"/>
  <c r="J30" i="20" s="1"/>
  <c r="J29" i="20" s="1"/>
  <c r="J24" i="20"/>
  <c r="J23" i="20" s="1"/>
  <c r="J22" i="20" s="1"/>
  <c r="J21" i="20" s="1"/>
  <c r="H100" i="20" l="1"/>
  <c r="L130" i="20"/>
  <c r="K130" i="20"/>
  <c r="J44" i="20"/>
  <c r="J40" i="20" s="1"/>
  <c r="L160" i="20"/>
  <c r="H99" i="20"/>
  <c r="K98" i="20"/>
  <c r="K97" i="20" s="1"/>
  <c r="J143" i="20"/>
  <c r="L98" i="20"/>
  <c r="L97" i="20" s="1"/>
  <c r="L96" i="20" s="1"/>
  <c r="K88" i="20"/>
  <c r="H89" i="20"/>
  <c r="J160" i="20"/>
  <c r="K85" i="20"/>
  <c r="H86" i="20"/>
  <c r="L143" i="20"/>
  <c r="L129" i="20" s="1"/>
  <c r="J63" i="20"/>
  <c r="J56" i="20" s="1"/>
  <c r="K22" i="20"/>
  <c r="K21" i="20" s="1"/>
  <c r="K123" i="20"/>
  <c r="K160" i="20"/>
  <c r="L63" i="20"/>
  <c r="L56" i="20" s="1"/>
  <c r="J130" i="20"/>
  <c r="K63" i="20"/>
  <c r="K56" i="20" s="1"/>
  <c r="K143" i="20"/>
  <c r="K129" i="20" s="1"/>
  <c r="J84" i="20"/>
  <c r="L44" i="20"/>
  <c r="L40" i="20" s="1"/>
  <c r="J97" i="20"/>
  <c r="J96" i="20" s="1"/>
  <c r="K44" i="20"/>
  <c r="K40" i="20" s="1"/>
  <c r="L84" i="20"/>
  <c r="I118" i="20"/>
  <c r="K96" i="20" l="1"/>
  <c r="K167" i="20" s="1"/>
  <c r="K84" i="20"/>
  <c r="H118" i="20"/>
  <c r="H111" i="20"/>
  <c r="J129" i="20"/>
  <c r="J167" i="20" s="1"/>
  <c r="L167" i="20"/>
  <c r="I46" i="20"/>
  <c r="H46" i="20" s="1"/>
  <c r="I48" i="20"/>
  <c r="H48" i="20" s="1"/>
  <c r="I151" i="20" l="1"/>
  <c r="H151" i="20" s="1"/>
  <c r="I69" i="20" l="1"/>
  <c r="H69" i="20" s="1"/>
  <c r="H65" i="20" l="1"/>
  <c r="H66" i="20"/>
  <c r="I126" i="20"/>
  <c r="H126" i="20" s="1"/>
  <c r="H64" i="20" l="1"/>
  <c r="I85" i="20" l="1"/>
  <c r="H85" i="20" s="1"/>
  <c r="I132" i="20" l="1"/>
  <c r="H132" i="20" s="1"/>
  <c r="I137" i="20"/>
  <c r="H137" i="20" s="1"/>
  <c r="I140" i="20"/>
  <c r="H140" i="20" s="1"/>
  <c r="I145" i="20"/>
  <c r="H145" i="20" s="1"/>
  <c r="I106" i="20"/>
  <c r="H106" i="20" s="1"/>
  <c r="I124" i="20"/>
  <c r="H124" i="20" s="1"/>
  <c r="H103" i="20"/>
  <c r="I95" i="20"/>
  <c r="H95" i="20" s="1"/>
  <c r="I94" i="20"/>
  <c r="H94" i="20" s="1"/>
  <c r="I88" i="20"/>
  <c r="H88" i="20" s="1"/>
  <c r="I58" i="20"/>
  <c r="I75" i="20"/>
  <c r="H75" i="20" s="1"/>
  <c r="I72" i="20"/>
  <c r="H72" i="20" s="1"/>
  <c r="I60" i="20"/>
  <c r="H60" i="20" s="1"/>
  <c r="I45" i="20"/>
  <c r="H45" i="20" s="1"/>
  <c r="I27" i="20"/>
  <c r="H27" i="20" s="1"/>
  <c r="I25" i="20"/>
  <c r="H25" i="20" s="1"/>
  <c r="H58" i="20" l="1"/>
  <c r="I57" i="20"/>
  <c r="I31" i="20"/>
  <c r="H31" i="20" s="1"/>
  <c r="H32" i="20"/>
  <c r="I130" i="20"/>
  <c r="H130" i="20" s="1"/>
  <c r="I98" i="20"/>
  <c r="H57" i="20"/>
  <c r="I63" i="20"/>
  <c r="I42" i="20"/>
  <c r="H42" i="20" s="1"/>
  <c r="H63" i="20" l="1"/>
  <c r="H98" i="20"/>
  <c r="H101" i="20"/>
  <c r="I147" i="20"/>
  <c r="I80" i="20" l="1"/>
  <c r="H80" i="20" s="1"/>
  <c r="I166" i="20"/>
  <c r="H166" i="20" s="1"/>
  <c r="I24" i="20" l="1"/>
  <c r="H24" i="20" s="1"/>
  <c r="I53" i="20" l="1"/>
  <c r="H53" i="20" s="1"/>
  <c r="I107" i="20"/>
  <c r="I97" i="20" s="1"/>
  <c r="I144" i="20"/>
  <c r="H144" i="20" s="1"/>
  <c r="I155" i="20"/>
  <c r="H155" i="20" s="1"/>
  <c r="H97" i="20" l="1"/>
  <c r="H107" i="20"/>
  <c r="I123" i="20" l="1"/>
  <c r="I149" i="20"/>
  <c r="I154" i="20"/>
  <c r="H154" i="20" s="1"/>
  <c r="I158" i="20"/>
  <c r="I161" i="20"/>
  <c r="H161" i="20" s="1"/>
  <c r="I163" i="20"/>
  <c r="H163" i="20" s="1"/>
  <c r="I165" i="20"/>
  <c r="H165" i="20" s="1"/>
  <c r="I143" i="20" l="1"/>
  <c r="H149" i="20"/>
  <c r="I96" i="20"/>
  <c r="H96" i="20" s="1"/>
  <c r="H123" i="20"/>
  <c r="I157" i="20"/>
  <c r="H157" i="20" s="1"/>
  <c r="H158" i="20"/>
  <c r="I160" i="20"/>
  <c r="H160" i="20" s="1"/>
  <c r="I129" i="20" l="1"/>
  <c r="H129" i="20" s="1"/>
  <c r="H143" i="20"/>
  <c r="H82" i="20"/>
  <c r="I79" i="20" l="1"/>
  <c r="H79" i="20" s="1"/>
  <c r="I35" i="20" l="1"/>
  <c r="H35" i="20" s="1"/>
  <c r="I51" i="20"/>
  <c r="I78" i="20"/>
  <c r="H78" i="20" s="1"/>
  <c r="I93" i="20"/>
  <c r="H93" i="20" s="1"/>
  <c r="I81" i="20"/>
  <c r="I23" i="20"/>
  <c r="H81" i="20" l="1"/>
  <c r="I56" i="20"/>
  <c r="H56" i="20" s="1"/>
  <c r="H23" i="20"/>
  <c r="I22" i="20"/>
  <c r="H22" i="20" s="1"/>
  <c r="I44" i="20"/>
  <c r="H44" i="20" s="1"/>
  <c r="H51" i="20"/>
  <c r="I92" i="20"/>
  <c r="I30" i="20"/>
  <c r="H30" i="20" s="1"/>
  <c r="I41" i="20"/>
  <c r="I21" i="20" l="1"/>
  <c r="H21" i="20" s="1"/>
  <c r="I84" i="20"/>
  <c r="H84" i="20" s="1"/>
  <c r="H92" i="20"/>
  <c r="I40" i="20"/>
  <c r="H40" i="20" s="1"/>
  <c r="H41" i="20"/>
  <c r="I29" i="20"/>
  <c r="H29" i="20" s="1"/>
</calcChain>
</file>

<file path=xl/sharedStrings.xml><?xml version="1.0" encoding="utf-8"?>
<sst xmlns="http://schemas.openxmlformats.org/spreadsheetml/2006/main" count="1050" uniqueCount="460">
  <si>
    <t>Рз</t>
  </si>
  <si>
    <t>ЦСР</t>
  </si>
  <si>
    <t>ВР</t>
  </si>
  <si>
    <t>07</t>
  </si>
  <si>
    <t>02 0 00 00000</t>
  </si>
  <si>
    <t>000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</si>
  <si>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</si>
  <si>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</si>
  <si>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 автономным учреждениям и иным некоммерческим организациям</t>
  </si>
  <si>
    <t xml:space="preserve">Субсидии бюджетным учреждениям </t>
  </si>
  <si>
    <t>610</t>
  </si>
  <si>
    <t>620</t>
  </si>
  <si>
    <t>Основное мероприятие "Организация и проведение мероприятий в сфере культуры"</t>
  </si>
  <si>
    <t>08</t>
  </si>
  <si>
    <t>01</t>
  </si>
  <si>
    <t>11</t>
  </si>
  <si>
    <t>Основное мероприятие "Обеспечение деятельности муниципальных учреждений культуры"</t>
  </si>
  <si>
    <t>Основное мероприятие "Обеспечение деятельности муниципальных учреждений физической культуры и спорта"</t>
  </si>
  <si>
    <t>05</t>
  </si>
  <si>
    <t>10 0 00 00000</t>
  </si>
  <si>
    <t>02</t>
  </si>
  <si>
    <t xml:space="preserve">Основное мероприятие "Капитальный ремонт, строительство и модернизация объектов теплоснабжения, водоснабжения и водоотведения" </t>
  </si>
  <si>
    <t>410</t>
  </si>
  <si>
    <t>Основное мероприятие "Энергосбережение и повышение энергетической эффективности"</t>
  </si>
  <si>
    <t>Проведение мероприятий по энергосбережению и повышению энергетической эффективности</t>
  </si>
  <si>
    <t>03</t>
  </si>
  <si>
    <t>Основное мероприятие "Газификация населенных пунктов"</t>
  </si>
  <si>
    <t>04</t>
  </si>
  <si>
    <t>12</t>
  </si>
  <si>
    <t>11 0 01 00000</t>
  </si>
  <si>
    <t>810</t>
  </si>
  <si>
    <t>540</t>
  </si>
  <si>
    <t>09</t>
  </si>
  <si>
    <t>Основное мероприятие "Содержание улично-дорожной сети и проведение мероприятий по обеспечению безопасности движения"</t>
  </si>
  <si>
    <t>13</t>
  </si>
  <si>
    <t>Основное мероприятие "Оценка недвижимости, признание прав и регулирование отношений по муниципальной собственности"</t>
  </si>
  <si>
    <t>14</t>
  </si>
  <si>
    <t>10</t>
  </si>
  <si>
    <t>Основное мероприятие "Обеспечение жильем молодых семей"</t>
  </si>
  <si>
    <t>320</t>
  </si>
  <si>
    <t xml:space="preserve">Основное мероприятие "Улучшение жилищных условий семей, имеющих семь и более детей" </t>
  </si>
  <si>
    <t>Обеспечивающая подпрограмма</t>
  </si>
  <si>
    <t xml:space="preserve">13 </t>
  </si>
  <si>
    <t>730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</si>
  <si>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электронном средстве массовой информации"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</si>
  <si>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печатном средстве массовой информации"</t>
  </si>
  <si>
    <t>ВСЕГО РАСХОДОВ</t>
  </si>
  <si>
    <t>Муниципальная программа "Развитие сферы культуры, спорта и молодежного досуга в городском поселении Сергиев Посад"</t>
  </si>
  <si>
    <t>Муниципальная программа "Комплексное развитие коммунальной инфраструктуры на территории городского поселения Сергиев Посад"</t>
  </si>
  <si>
    <t>Муниципальная программа "Развитие субъектов малого и среднего предпринимательства в городском поселении Сергиев Посад"</t>
  </si>
  <si>
    <t xml:space="preserve">Муниципальная программа "Переселение граждан из аварийного жилищного фонда  в городском поселении Сергиев Посад" </t>
  </si>
  <si>
    <t>Муниципальная программа "Обеспечение жильем молодых семей городского поселения Сергиев Посад"</t>
  </si>
  <si>
    <t>Муниципальная программа "Улучшение жилищных условий семей, имеющих семь и более детей в городском поселении Сергиев Посад"</t>
  </si>
  <si>
    <t>Муниципальная программа "Организация муниципального управления в городском поселении Сергиев Посад"</t>
  </si>
  <si>
    <t>Муниципальная программа "Управление муниципальными финансами городского поселения Сергиев Посад"</t>
  </si>
  <si>
    <t>Муниципальная программа "Реализация информационной политики и развития средств массовой информации городского поселения Сергиев Посад"</t>
  </si>
  <si>
    <t>460</t>
  </si>
  <si>
    <t xml:space="preserve">Муниципальная программа "Обеспечение безопасности жизнедеятельности населения городского поселения Сергиев Посад" </t>
  </si>
  <si>
    <t>01 0 00 00000</t>
  </si>
  <si>
    <t>01 1 00 00000</t>
  </si>
  <si>
    <t>01 1 01 00000</t>
  </si>
  <si>
    <t>01 1 01 02000</t>
  </si>
  <si>
    <t>Закупка товаров, работ и услуг для обеспечения
государственных (муниципальных) нужд</t>
  </si>
  <si>
    <t>03 0 04 00000</t>
  </si>
  <si>
    <t>03 0 00 00000</t>
  </si>
  <si>
    <t>03 0 01 09110</t>
  </si>
  <si>
    <t>03 0 02 09120</t>
  </si>
  <si>
    <t>03 0 03 00130</t>
  </si>
  <si>
    <t>Муниципальная программа "Формирование современной городской среды городского поселения Сергиев Посад"</t>
  </si>
  <si>
    <t>04 0 00 00000</t>
  </si>
  <si>
    <t>04 1 00 00000</t>
  </si>
  <si>
    <t>04 1 01 00000</t>
  </si>
  <si>
    <t>04 2 00 00000</t>
  </si>
  <si>
    <t>04 2 01 00000</t>
  </si>
  <si>
    <t>04 1 01 09140</t>
  </si>
  <si>
    <t>05 0 00 00000</t>
  </si>
  <si>
    <t>Подпрограмма I "Капитальный ремонт и ремонт муниципального жилищного фонда, поддержка жилищного фонда с высоким уровнем износа"</t>
  </si>
  <si>
    <t>06 0 00 00000</t>
  </si>
  <si>
    <t>06 1 00 00000</t>
  </si>
  <si>
    <t>06 1 01 00180</t>
  </si>
  <si>
    <t>07 0 00 00000</t>
  </si>
  <si>
    <t>07 0 01 00000</t>
  </si>
  <si>
    <t>07 0 01 S9602</t>
  </si>
  <si>
    <t>Подпрограмма II "Капитальный ремонт и строительство объектов теплоснабжения, водоснабжения и водоотведения"</t>
  </si>
  <si>
    <t>Подпрограмма III "Энергосбережение и повышение энергетической эффективности"</t>
  </si>
  <si>
    <t>Подпрограмма IV "Газификация населенных пунктов"</t>
  </si>
  <si>
    <t>06 2 00 00000</t>
  </si>
  <si>
    <t>06 2 01 00000</t>
  </si>
  <si>
    <t>06 2 01 00290</t>
  </si>
  <si>
    <t>06 3 00 00000</t>
  </si>
  <si>
    <t>06 3 01 00000</t>
  </si>
  <si>
    <t>06 3 01 00190</t>
  </si>
  <si>
    <t>06 4 00 00000</t>
  </si>
  <si>
    <t>06 4 01 00000</t>
  </si>
  <si>
    <t>06 4 01 00390</t>
  </si>
  <si>
    <t>08 0 00 00000</t>
  </si>
  <si>
    <t>09 0 00 00000</t>
  </si>
  <si>
    <t>10 0 01 00000</t>
  </si>
  <si>
    <t>12 0 00 00000</t>
  </si>
  <si>
    <t>12 0 01 00000</t>
  </si>
  <si>
    <t>Муниципальная программа "Развитие и функционирование дорожно-транспортного комплекса городского поселения Сергиев Посад"</t>
  </si>
  <si>
    <t>13 0 00 00000</t>
  </si>
  <si>
    <t>00</t>
  </si>
  <si>
    <t>12 0 01 09160</t>
  </si>
  <si>
    <t>12 0 02 00000</t>
  </si>
  <si>
    <t>12 0 02 09170</t>
  </si>
  <si>
    <t>11 0 01 S0190</t>
  </si>
  <si>
    <t>09 2 02 05590</t>
  </si>
  <si>
    <t>09 2 02 00000</t>
  </si>
  <si>
    <t>09 2 01 04590</t>
  </si>
  <si>
    <t>09 2 01 03590</t>
  </si>
  <si>
    <t>09 2 01 02590</t>
  </si>
  <si>
    <t>09 2 01 01590</t>
  </si>
  <si>
    <t>09 2 01 00000</t>
  </si>
  <si>
    <t>09 2 00 00000</t>
  </si>
  <si>
    <t xml:space="preserve">09 1 03 03200 </t>
  </si>
  <si>
    <t xml:space="preserve">09 1 02 02200 </t>
  </si>
  <si>
    <t xml:space="preserve">09 1 02 00000 </t>
  </si>
  <si>
    <t xml:space="preserve">09 1 01 01200 </t>
  </si>
  <si>
    <t>09 1 00 00000</t>
  </si>
  <si>
    <t>07 0 03 09604</t>
  </si>
  <si>
    <t>Основное мероприятие "Переселение  граждан из аварийного жилищного фонда (софинансирование приобретения жилых помещений)"</t>
  </si>
  <si>
    <t>Основное мероприятие "Переселение  граждан из аварийного жилищного фонда (строительство МКД)"</t>
  </si>
  <si>
    <t>07 0 02 00000</t>
  </si>
  <si>
    <t>07 0 02 09604</t>
  </si>
  <si>
    <t>07 0 03 00000</t>
  </si>
  <si>
    <t>Подпрограмма I "Организация и проведение мероприятий в сфере культуры, физической культуры и спорта, молодежной политики"</t>
  </si>
  <si>
    <t>Подпрограмма II "Обеспечение деятельности муниципальных учреждений в сфере культуры, физической культуры и спорта"</t>
  </si>
  <si>
    <t>06 1 02 00280</t>
  </si>
  <si>
    <t>Основное мероприятие "Организации транспортного обслуживания населения"</t>
  </si>
  <si>
    <t xml:space="preserve">Подпрограмма II "Развитие и функционирование улично – дорожной сети автомобильных дорог  и обеспечение безопасности дорожного движения"  </t>
  </si>
  <si>
    <t>Основное мероприятие "Капитальный ремонт и ремонт автомобильных дорог общего пользования городского поселения"</t>
  </si>
  <si>
    <t>04 2 01 08004</t>
  </si>
  <si>
    <t>04 2 03 00000</t>
  </si>
  <si>
    <t>04 2 03 08004</t>
  </si>
  <si>
    <t>Основное мероприятие "Обеспечение деятельности ликвидационной комиссии Администрации"</t>
  </si>
  <si>
    <t>Мероприятия по обеспечению деятельности ликвидационной комиссии Администрации</t>
  </si>
  <si>
    <t>08 1 00 00000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</si>
  <si>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 </t>
  </si>
  <si>
    <t>08 1 01 00000</t>
  </si>
  <si>
    <t xml:space="preserve">Проведение мероприятий по комплексному благоустройству, включая озеленение, уличное освещение и содержание внутриквартальных дорог </t>
  </si>
  <si>
    <t>08 1 01 11200</t>
  </si>
  <si>
    <t>08 1 03 06004</t>
  </si>
  <si>
    <t>08 2 00 00000</t>
  </si>
  <si>
    <t>08 2 01 00000</t>
  </si>
  <si>
    <t>в том числе:</t>
  </si>
  <si>
    <t xml:space="preserve">средства бюджета Московской области </t>
  </si>
  <si>
    <t>Наименование муниципальной целевой программы</t>
  </si>
  <si>
    <t>ПРз</t>
  </si>
  <si>
    <t>Код                  главного распорядителя (распорядителя)</t>
  </si>
  <si>
    <t>Всего</t>
  </si>
  <si>
    <t>в т.ч. за счет средств бюджета Сергиево-Посадского муниципального района</t>
  </si>
  <si>
    <t>1.1</t>
  </si>
  <si>
    <t>1</t>
  </si>
  <si>
    <t>1.1.1</t>
  </si>
  <si>
    <t>1.1.1.1</t>
  </si>
  <si>
    <t>1.1.3</t>
  </si>
  <si>
    <t>2</t>
  </si>
  <si>
    <t>2.1.</t>
  </si>
  <si>
    <t>2.1.1.2</t>
  </si>
  <si>
    <t>3</t>
  </si>
  <si>
    <t>3.1</t>
  </si>
  <si>
    <t>3.2</t>
  </si>
  <si>
    <t>3.3</t>
  </si>
  <si>
    <t>3.4</t>
  </si>
  <si>
    <t>4</t>
  </si>
  <si>
    <t>4.1</t>
  </si>
  <si>
    <t>4.1.1</t>
  </si>
  <si>
    <t xml:space="preserve"> Мероприятия по организации транспортного обслуживания населения. Закупка товаров, работ и услуг для обеспечения государственных (муниципальных) нужд </t>
  </si>
  <si>
    <t>4.2</t>
  </si>
  <si>
    <t>4.2.1</t>
  </si>
  <si>
    <t>4.2.1.1</t>
  </si>
  <si>
    <t>4.2.3</t>
  </si>
  <si>
    <t>4.2.3.1</t>
  </si>
  <si>
    <t>5</t>
  </si>
  <si>
    <t>5.1</t>
  </si>
  <si>
    <t>6</t>
  </si>
  <si>
    <t>6.1</t>
  </si>
  <si>
    <t>6.2</t>
  </si>
  <si>
    <t>Основное мероприятие "Прочие мероприятия по переселению граждан"</t>
  </si>
  <si>
    <t>Мероприятия по переселению граждан из аварийного жилищного фонда</t>
  </si>
  <si>
    <t>6.2.1</t>
  </si>
  <si>
    <t>6.2.1.1</t>
  </si>
  <si>
    <t>6.1.2</t>
  </si>
  <si>
    <t>6.3</t>
  </si>
  <si>
    <t>6.3.1</t>
  </si>
  <si>
    <t>6.3.1.1</t>
  </si>
  <si>
    <t>6.4</t>
  </si>
  <si>
    <t>6.4.1</t>
  </si>
  <si>
    <t>6.4.1.1</t>
  </si>
  <si>
    <t>7</t>
  </si>
  <si>
    <t>7.1</t>
  </si>
  <si>
    <t>7.1.1</t>
  </si>
  <si>
    <t>7.2</t>
  </si>
  <si>
    <t>7.2.1</t>
  </si>
  <si>
    <t>7.2.2</t>
  </si>
  <si>
    <t>7.3</t>
  </si>
  <si>
    <t>7.3.1</t>
  </si>
  <si>
    <t>7.3.1.1</t>
  </si>
  <si>
    <t>7.3.1.2</t>
  </si>
  <si>
    <t>8</t>
  </si>
  <si>
    <t>8.1</t>
  </si>
  <si>
    <t>8.1.1</t>
  </si>
  <si>
    <t>8.2</t>
  </si>
  <si>
    <t>8.2.1</t>
  </si>
  <si>
    <t>8.2.1.1</t>
  </si>
  <si>
    <t>8.1.3</t>
  </si>
  <si>
    <t>9</t>
  </si>
  <si>
    <t>9.1</t>
  </si>
  <si>
    <t>9.1.1</t>
  </si>
  <si>
    <t>9.1.2</t>
  </si>
  <si>
    <t xml:space="preserve">Организация и проведение мероприятий в сфере культуры, включая праздничные и культурно-массовые мероприятия. Субсидии бюджетным учреждениям </t>
  </si>
  <si>
    <t>9.1.2.1</t>
  </si>
  <si>
    <t>9.1.3</t>
  </si>
  <si>
    <t>9.2</t>
  </si>
  <si>
    <t>9.2.1</t>
  </si>
  <si>
    <t xml:space="preserve">Обеспечение деятельности муниципальных учреждений культуры. Субсидии бюджетным учреждениям </t>
  </si>
  <si>
    <t>9.2.1.1</t>
  </si>
  <si>
    <t>9.2.1.2</t>
  </si>
  <si>
    <t xml:space="preserve">Обеспечение деятельности автономных учреждений культуры. Субсидии автономным учреждениям </t>
  </si>
  <si>
    <t>9.2.1.3</t>
  </si>
  <si>
    <t xml:space="preserve">Обеспечение деятельности библиотек. Субсидии бюджетным учреждениям </t>
  </si>
  <si>
    <t>9.2.1.4</t>
  </si>
  <si>
    <t xml:space="preserve">Обеспечение деятельности театров, цирков, концертных и других организаций исполнительских искусств. Субсидии бюджетным учреждениям </t>
  </si>
  <si>
    <t>9.2.2</t>
  </si>
  <si>
    <t>9.2.2.1</t>
  </si>
  <si>
    <t>Обеспечение деятельности муниципальных учреждений физической культуры и спорта. Субсидии бюджетным учреждениям</t>
  </si>
  <si>
    <t>10.1</t>
  </si>
  <si>
    <t>10.1.1</t>
  </si>
  <si>
    <t>Софинансирование расходов по реализации подпрограммы "Обеспечение жильем молодых семей" государственной программы Московской области "Жилище". Социальные выплаты гражданам, кроме публичных
нормативных социальных выплат</t>
  </si>
  <si>
    <t>11 1 00 00000</t>
  </si>
  <si>
    <t>11.1</t>
  </si>
  <si>
    <t>11.1.1</t>
  </si>
  <si>
    <t>12.1</t>
  </si>
  <si>
    <t>12.1.1</t>
  </si>
  <si>
    <t>Мероприятия по информированию населения о значимых событиях и деятельности органов местного самоуправления  городского поселения в электронном средстве массовой информации. Закупка товаров, работ и услуг для обеспечения
государственных (муниципальных) нужд</t>
  </si>
  <si>
    <t>12.2</t>
  </si>
  <si>
    <t>13.1</t>
  </si>
  <si>
    <t>Основное мероприятие "Процентные платежи по долговым обязательствам". Обслуживание муниципального долга</t>
  </si>
  <si>
    <t>6.2.1.2</t>
  </si>
  <si>
    <t xml:space="preserve">Предоставление субсидий бюджетным, автономным учреждениям и иным некоммерческим организациям. Субсидии бюджетным учреждениям </t>
  </si>
  <si>
    <t>1.1.1.1.2</t>
  </si>
  <si>
    <t>Муниципальная программа "Управление муниципальным имуществом городского поселения Сергиев Посад"</t>
  </si>
  <si>
    <t>2.1.1.</t>
  </si>
  <si>
    <t>02 0 01 00000</t>
  </si>
  <si>
    <t>02 0 01 00120</t>
  </si>
  <si>
    <t xml:space="preserve">Иные бюджетные ассигнования. Уплата налогов, сборов и иных платежей
</t>
  </si>
  <si>
    <t>850</t>
  </si>
  <si>
    <t>936</t>
  </si>
  <si>
    <t>Уплата налогов, сборов и иных платежей</t>
  </si>
  <si>
    <t>Межбюджетные трансферты Сергиево-Посадскому муниципальному району в рамках осуществления дорожной деятельности по капитальному ремонту и ремонту автомобильных дорог общего пользования городского поселения</t>
  </si>
  <si>
    <t>4.2.1.2</t>
  </si>
  <si>
    <t xml:space="preserve">Межбюджетные трансферты Сергиево-Посадскому муниципальному району в рамках осуществления дорожной деятельности </t>
  </si>
  <si>
    <t>05 0 01 08664</t>
  </si>
  <si>
    <t>Основное мероприятие "Обеспечение жителей городского поселения Сергиев Посад услугами торговли и бытового обслуживания" Межбюджетные трансферты Сергиево-Посадскому муниципальному району для обеспечения жителей городского поселения услугами торговли и бытового обслуживания</t>
  </si>
  <si>
    <t>05 0 02 07774</t>
  </si>
  <si>
    <t>8.1.1.2</t>
  </si>
  <si>
    <t>Межбюджетные трансферты Сергиево-Посадскому муниципальному району  в рамках организации благоустройства  территории городского поселения (в части средств размещения информации)</t>
  </si>
  <si>
    <t>08 1 01 08774</t>
  </si>
  <si>
    <t xml:space="preserve">Основное мероприятие "Комплексная борьба с борщевиком" </t>
  </si>
  <si>
    <t>Подпрограмма II "Создание условий для обеспечения комфортного проживания жителей в многоквартирных домах городского поселения"</t>
  </si>
  <si>
    <t>08 2 01 S0950</t>
  </si>
  <si>
    <t>04 2 01 S0240</t>
  </si>
  <si>
    <t>08 1 04 00000</t>
  </si>
  <si>
    <t>Мероприятия по комплексной борьбе с борщевиком</t>
  </si>
  <si>
    <t xml:space="preserve">Приобретение техники для нужд благоустройства </t>
  </si>
  <si>
    <t>№ п/п</t>
  </si>
  <si>
    <t xml:space="preserve">Обеспечение мероприятий по переселению граждан из аварийного жилищного фонда  (софинансирование приобретения жилых помещений).  Бюджетные инвестиции </t>
  </si>
  <si>
    <t>8.1.1.3</t>
  </si>
  <si>
    <t>8.1.1.3.1</t>
  </si>
  <si>
    <t>8.1.1.3.2</t>
  </si>
  <si>
    <t>8.1.1.3.3</t>
  </si>
  <si>
    <t>9.1.2.2</t>
  </si>
  <si>
    <t>10 0 01 L4970</t>
  </si>
  <si>
    <t>Оценка недвижимости, признание прав и регулирование отношений по муниципальной собственности</t>
  </si>
  <si>
    <t>2.1.1.1</t>
  </si>
  <si>
    <t>840</t>
  </si>
  <si>
    <t xml:space="preserve">Проведение мероприятий по газификации населенных пунктов. Закупка товаров, работ и услуг для обеспечения государственных (муниципальных) нужд </t>
  </si>
  <si>
    <t>06 2 02 00490</t>
  </si>
  <si>
    <t xml:space="preserve">Подпрограмма I "Комфортная городская среда" 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</si>
  <si>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капитальному ремонту и ремонту автомобильных дорог общего пользования городского поселения, в том  числе замене и установке остановочных павильонов</t>
  </si>
  <si>
    <t>6.2.2</t>
  </si>
  <si>
    <t xml:space="preserve">Мероприятия по улучшению жилищных условий семей, имеющих семь и более детей. Социальные выплаты гражданам, кроме публичных нормативных социальных выплат </t>
  </si>
  <si>
    <t>Основное мероприятие  "Приведение в надлежащее состояние подъездов в многоквартирных домах"</t>
  </si>
  <si>
    <t xml:space="preserve">Подпрограмма I "Создание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Сергиев Посад" </t>
  </si>
  <si>
    <t>6.1.3</t>
  </si>
  <si>
    <t>6.1.3.1</t>
  </si>
  <si>
    <t xml:space="preserve">Предоставление доступа к электронным сервисам цифровой инфраструктуры в сфере жилищно-коммунального хозяйства </t>
  </si>
  <si>
    <t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на цели субсидирования субъектов малого и среднего предпринимательства</t>
  </si>
  <si>
    <t>(тысяч рублей)</t>
  </si>
  <si>
    <t xml:space="preserve">09 1 05 S1140 </t>
  </si>
  <si>
    <t>9.1.4</t>
  </si>
  <si>
    <t>9.1.5</t>
  </si>
  <si>
    <t xml:space="preserve">09 1 04 S2610 </t>
  </si>
  <si>
    <t xml:space="preserve">Основное мероприятие "Организация и проведение мероприятий в сфере физической культуры и спорта". Организация и проведение мероприятий в сфере физической культуры и спорта. Субсидии бюджетным учреждениям </t>
  </si>
  <si>
    <t xml:space="preserve">Основное мероприятие "Организация и проведение мероприятий для детей и молодежи". Организация и проведение мероприятий для детей и молодежи. Субсидии бюджетным учреждениям  </t>
  </si>
  <si>
    <t xml:space="preserve">Организация и проведение мероприятий в сфере культуры, включая праздничные и культурно-массовые мероприятия. Субсидии автономным учреждениям </t>
  </si>
  <si>
    <t xml:space="preserve">Основное мероприятие "Содержание мест захоронения". Межбюджетные трансферты Сергиево-Посадскому муниципальному району  для организации ритуальных услуг и содержания мест захоронений в границах населенных пунктов городского поселения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</si>
  <si>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Закупка товаров, работ и услуг для обеспечения государственных (муниципальных) нужд  </t>
  </si>
  <si>
    <t>Основное мероприятие "Капитальный ремонт общего имущества в многоквартирных домах". Взносы на капитальный ремонт общего имущества в многоквартирных домах</t>
  </si>
  <si>
    <t>Основное мероприятие "Ремонт муниципального жилищного фонда, поддержка жилищного фонда с высоким уровнем износа". Проведение мероприятий по капитальному ремонту и ремонту муниципального жилищного фонда</t>
  </si>
  <si>
    <t>5.2.</t>
  </si>
  <si>
    <t>Основное мероприятие "Обеспечение первичных мер пожарной безопасности". Иные закупки товаров, работ и услуг для обеспечения государственных (муниципальных) нужд</t>
  </si>
  <si>
    <t>Основное мероприятие "Проведение мероприятий по профилактике терроризма и экстремизма на территории городского поселения". Иные закупки товаров, работ и услуг для обеспечения государственных (муниципальных) нужд</t>
  </si>
  <si>
    <t>Основное мероприятие "Организация и осуществление мероприятий по гражданской обороне". Иные закупки товаров, работ и услуг для обеспечения государственных (муниципальных) нужд</t>
  </si>
  <si>
    <t>Основное мероприятие "Предупреждение и ликвидация последствий чрезвычайных ситуаций и стихийных бедствий природного и техногенного характера". Иные закупки товаров, работ и услуг для обеспечения государственных (муниципальных) нужд</t>
  </si>
  <si>
    <t>Основное мероприятие "Осуществление закупок для муниципальных нужд". Межбюджетные трансферты  Сергиево-Посадскому муниципальному району  в рамках организации осуществления закупок товаров, работ, услуг для нужд городского поселения</t>
  </si>
  <si>
    <t>Основное мероприятие "Социальное обеспечение". Доплаты к пенсиям муниципальных служащих</t>
  </si>
  <si>
    <t>Строительство и реконструкция объектов очистки сточных вод в целях сохранения и предотвращения загрязнения реки Волги</t>
  </si>
  <si>
    <t>06 2 01 S4010</t>
  </si>
  <si>
    <t>Основное мероприятие "Создание в Московской области условий для занятий физической культурой и спортом"</t>
  </si>
  <si>
    <t>Основное мероприятие "Создание скейт-парков в муниципальных образованиях Московской области"</t>
  </si>
  <si>
    <t>9.1.5.1</t>
  </si>
  <si>
    <t>9.4</t>
  </si>
  <si>
    <t>Подпрограмма V "Поддержка творческой деятельности и укрепление материально-технической базы муниципальных театров"</t>
  </si>
  <si>
    <t>09 5 00 00000</t>
  </si>
  <si>
    <t>9.4.1</t>
  </si>
  <si>
    <t>Организация и проведение мероприятий по поддержке творческой деятельности театра. Субсидии бюджетным учреждениям</t>
  </si>
  <si>
    <t>09 5 01 L4660</t>
  </si>
  <si>
    <t>8.2.1.2</t>
  </si>
  <si>
    <t>Установка камер видеонаблюдения в подъездах многоквартирных домов.  Иные бюджетные ассигнования.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</si>
  <si>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Проведение мероприятий по ремонту подъездов  в многоквартирных домах.  Иные бюджетные ассигнования.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</si>
  <si>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2 01 S0970</t>
  </si>
  <si>
    <t>4.1.1.1</t>
  </si>
  <si>
    <t>2.1.1.3</t>
  </si>
  <si>
    <t>852</t>
  </si>
  <si>
    <t>04 2 01 60240</t>
  </si>
  <si>
    <t>4.2.1.3</t>
  </si>
  <si>
    <t>04 2 01 S0250</t>
  </si>
  <si>
    <t>04 2 01 60250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</si>
  <si>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объединениях граждан за счет средств бюджета Московской области</t>
  </si>
  <si>
    <t xml:space="preserve"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объединениях граждан </t>
  </si>
  <si>
    <t>4.2.1.4</t>
  </si>
  <si>
    <t>4.2.1.5</t>
  </si>
  <si>
    <t>6.1.1.1</t>
  </si>
  <si>
    <t>Федеральный проект "Цифровое государственное управление"</t>
  </si>
  <si>
    <t>Предоставление доступа к электронным сервисам цифровой инфраструктуры в сфере жилищно-коммунального хозяйства за счет средств бюджета Московской области</t>
  </si>
  <si>
    <t>06 1 D6 00000</t>
  </si>
  <si>
    <t>06 1 D6 60940</t>
  </si>
  <si>
    <t>06 1 D6 S0940</t>
  </si>
  <si>
    <t>6.2.3</t>
  </si>
  <si>
    <t>6.2.4</t>
  </si>
  <si>
    <t>6.2.3.1</t>
  </si>
  <si>
    <t>6.2.3.2</t>
  </si>
  <si>
    <t>Федеральный проект "Чистая вода"</t>
  </si>
  <si>
    <t>06 2 G5 00000</t>
  </si>
  <si>
    <t>Строительство и реконструкция объектов водоснабжения за счет средств бюджета Московской области</t>
  </si>
  <si>
    <t>06 2 G5 64090</t>
  </si>
  <si>
    <t>Строительство и реконструкция объектов водоснабжения</t>
  </si>
  <si>
    <t>06 2 G5 S4090</t>
  </si>
  <si>
    <t>6.2.4.1</t>
  </si>
  <si>
    <t>6.2.4.2</t>
  </si>
  <si>
    <t>Федеральный проект "Оздоровление Волги"</t>
  </si>
  <si>
    <t>06</t>
  </si>
  <si>
    <t>06 2 G6 00000</t>
  </si>
  <si>
    <t>Строительство и реконструкция объектов очистки сточных вод в целях сохранения и предотвращения загрязнения реки Волги за счет средств бюджета Московской области</t>
  </si>
  <si>
    <t>06 2 G6 64010</t>
  </si>
  <si>
    <t>830</t>
  </si>
  <si>
    <t>6.1.3.2</t>
  </si>
  <si>
    <t>07 0 02 09603</t>
  </si>
  <si>
    <t>07 0 02 S9602</t>
  </si>
  <si>
    <t>Обеспечение мероприятий по переселению граждан из аварийного жилищного фонда  (софинансирование строительства МКД)"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</si>
  <si>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Обеспечение мероприятий по переселению граждан из аварийного жилищного фонда  (дополнительные площади при строительстве МКД)"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</si>
  <si>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7.2.3</t>
  </si>
  <si>
    <t>Обеспечение мероприятий по переселению граждан из аварийного жилищного фонда  (строительство внешних тепловых сетей к строящемуся МКД и др.)"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</si>
  <si>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8.1.1.1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</si>
  <si>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</t>
  </si>
  <si>
    <t>08 1 01 04400</t>
  </si>
  <si>
    <t xml:space="preserve">Мероприятия по реализации проектов создания комфортной городской среды в рамках Всероссийского конкурса лучших проектов создания комфортной городской среды </t>
  </si>
  <si>
    <t>08 1 F2 S1360</t>
  </si>
  <si>
    <t>08 1 F2 61360</t>
  </si>
  <si>
    <t>Приобретение техники для нужд благоустройства за счет средств бюджета Московской области</t>
  </si>
  <si>
    <t>Федеральный проект "Формирование комфортной городской среды"</t>
  </si>
  <si>
    <t>08 1 F2 00000</t>
  </si>
  <si>
    <t xml:space="preserve">Межбюджетные трансферты Сергиево-Посадскому муниципальному району в рамках осуществления дорожной деятельности по реализации программ формирования современной городской среды в части ремонта дворовых территорий 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</si>
  <si>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 за счет средств бюджета Московской области</t>
  </si>
  <si>
    <t>08 1 F2 62630</t>
  </si>
  <si>
    <t xml:space="preserve">Мероприятия по устройству и капитальному ремонту электросетевого хозяйства, систем наружного и архитектурно-художественного освещения в рамках реализации приоритетного проекта "Светлый город" </t>
  </si>
  <si>
    <t>08 1 F2 S2630</t>
  </si>
  <si>
    <t>8.2.1.3</t>
  </si>
  <si>
    <t>Организация и проведение мероприятий по поддержке творческой деятельности театра за счет средств бюджета Московской области, включая средства федерального бюджета</t>
  </si>
  <si>
    <t>Подготовка основания, приобретение и установка скейт-парков за счет средств бюджета Московской области</t>
  </si>
  <si>
    <t>09 1 05  61140</t>
  </si>
  <si>
    <t xml:space="preserve">Подготовка основания, приобретение и установка скейт-парков в муниципальных образованиях Московской области. </t>
  </si>
  <si>
    <t>Подготовка основания, приобретение и установка плоскостных спортивных сооружений за счет средств бюджета Московской области</t>
  </si>
  <si>
    <t>09 1 04 62610</t>
  </si>
  <si>
    <t xml:space="preserve">Подготовка основания, приобретение и установка плоскостных спортивных сооружений. </t>
  </si>
  <si>
    <t>09 1 02 04400</t>
  </si>
  <si>
    <t>09 1 04 00000</t>
  </si>
  <si>
    <t>09 1 05 00000</t>
  </si>
  <si>
    <t>7.1.2</t>
  </si>
  <si>
    <t xml:space="preserve">Обеспечение мероприятий по переселению граждан из аварийного жилищного фонда за счет средств бюджета Московской области   (софинансирование приобретения жилых помещений).  Бюджетные инвестиции </t>
  </si>
  <si>
    <t>Мероприятия по благоустройству парка Скитские пруды за счет средств бюджета Московской области</t>
  </si>
  <si>
    <t xml:space="preserve">Мероприятия по благоустройству парка Скитские пруды </t>
  </si>
  <si>
    <r>
      <t xml:space="preserve">Проведение мероприятий по капитальному ремонту, строительству и модернизации объектов теплоснабжения, водоснабжения и водоотведения </t>
    </r>
    <r>
      <rPr>
        <sz val="10"/>
        <color indexed="10"/>
        <rFont val="Arial"/>
        <family val="2"/>
        <charset val="204"/>
      </rPr>
      <t/>
    </r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</si>
  <si>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</t>
  </si>
  <si>
    <t>08 2 01 60950</t>
  </si>
  <si>
    <t>08 2 01 60970</t>
  </si>
  <si>
    <t>Основное мероприятие "Организация обеспечения бесперебойной поставки тепловой энергии и поставки горячей воды населению, в том числе в случае неисполнения теплоснабжающими организациями своих обязательств, включая работы по подготовке к зиме, погашению задолженности, приводящей к снижению надежности теплоснабжения, водоснабжения, водоотведения; муниципальные гарантии и др."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</si>
  <si>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Мероприятия по информированию населения о значимых событиях  и деятельности органов местного самоуправления городского поселения в печатном средстве массовой информации. Закупка товаров, работ и услуг для обеспечения государственных (муниципальных) нужд </t>
  </si>
  <si>
    <t>1.1.1.1.3</t>
  </si>
  <si>
    <t>6.2.1.3</t>
  </si>
  <si>
    <t xml:space="preserve">Межбюджетные трансферты Сергиево-Посадскому муниципальному району в рамках осуществления дорожной деятельности по ремонту асфальтового покрытия дворовых территорий многоквартирных домов городского поселения и проездов к ним </t>
  </si>
  <si>
    <t>6.2.2.1</t>
  </si>
  <si>
    <t>6.2.2.2</t>
  </si>
  <si>
    <t xml:space="preserve">Обеспечение бесперебойного теплоснабжения населения </t>
  </si>
  <si>
    <t>Предоставление субсидии МУП "СПТС" на подготовку объектов жилищно-коммунального хозяйства к работе в осенне-зимний период 2019-2020 гг.</t>
  </si>
  <si>
    <t>06 2 02 00590</t>
  </si>
  <si>
    <t>06 2 02 00000</t>
  </si>
  <si>
    <t>08 1 06 08004</t>
  </si>
  <si>
    <t>Основное мероприятие "Ремонт асфальтового покрытия дворовых территорий городского поселения"</t>
  </si>
  <si>
    <t>08 1 06 00000</t>
  </si>
  <si>
    <t>08 1 F2 60070</t>
  </si>
  <si>
    <t>08 1 F2 S0070</t>
  </si>
  <si>
    <t>08 1 F2 11300</t>
  </si>
  <si>
    <t>9.1.6</t>
  </si>
  <si>
    <t>9.1.6.1</t>
  </si>
  <si>
    <t>08 1 04 11400</t>
  </si>
  <si>
    <t>Приложение № 7</t>
  </si>
  <si>
    <t>к муниципальному нормативному</t>
  </si>
  <si>
    <t>правовому акту, принятому решением</t>
  </si>
  <si>
    <t>Совета депутатов городского поселения</t>
  </si>
  <si>
    <t>Сергиев Посад</t>
  </si>
  <si>
    <t>от 20.12.2018  № 4-17/153-ГС</t>
  </si>
  <si>
    <t xml:space="preserve">(в редакции  муниципального нормативного </t>
  </si>
  <si>
    <t xml:space="preserve">правового акта, принятого решением </t>
  </si>
  <si>
    <t>от ____________  № __________________)</t>
  </si>
  <si>
    <t>Характеристика муниципальных   программ, предусмотренных к финансированию за счет средств бюджета городского поселения Сергиев Посад на 2019 год</t>
  </si>
  <si>
    <t xml:space="preserve">средства бюджета городского поселения </t>
  </si>
  <si>
    <t>средства федерального бюджета и Фонда  содействия реформированию жилищно-коммунального хозяйства</t>
  </si>
  <si>
    <t>всего</t>
  </si>
  <si>
    <t>01 1 04 09004</t>
  </si>
  <si>
    <t>01 1 03 00040</t>
  </si>
  <si>
    <t>310</t>
  </si>
  <si>
    <t>1.1.2</t>
  </si>
  <si>
    <t>06 2 01 00690</t>
  </si>
  <si>
    <t>07 0 01 09602</t>
  </si>
  <si>
    <t>8.1.4.1</t>
  </si>
  <si>
    <t>8.1.2</t>
  </si>
  <si>
    <t>8.1.3.1</t>
  </si>
  <si>
    <t>8.1.4.</t>
  </si>
  <si>
    <t>8.1.5</t>
  </si>
  <si>
    <t>8.1.1.5.1</t>
  </si>
  <si>
    <t>8.1.5.3</t>
  </si>
  <si>
    <t>8.1.5.4</t>
  </si>
  <si>
    <t>8.1.5.5</t>
  </si>
  <si>
    <t>8.1.5.6</t>
  </si>
  <si>
    <t>8.1.5.7</t>
  </si>
  <si>
    <t>8.1.5.8</t>
  </si>
  <si>
    <t>08 1 F2  S2740</t>
  </si>
  <si>
    <t>8.1.5.9</t>
  </si>
  <si>
    <t>08 1 F2  62740</t>
  </si>
  <si>
    <t xml:space="preserve">Межбюджетные трансферты Сергиево-Посадскому муниципальному району в рамках осуществления дорожной деятельности по реализации программ формирования современной городской среды в части ремонта дворовых территорий за счет средств бюджета Московской области </t>
  </si>
  <si>
    <t>8.1.1.5.2</t>
  </si>
  <si>
    <t>8.1.5.10</t>
  </si>
  <si>
    <t>Межбюджетные трансферты Сергиево-Посадскому муниципальному району в рамках организации благоустройства территории городского поселения (в части отдельных мероприятий по реализации проектов создания комфортной городской среды в рамках Всероссийского конкурса лучших проектов создания комфортной городской среды)</t>
  </si>
  <si>
    <t>08 1 F2 S1340</t>
  </si>
  <si>
    <t>Приобретение и установка технических сооружений (устройств) для развлечений, оснащенных электрическим приводом</t>
  </si>
  <si>
    <t>8.2.1.4</t>
  </si>
  <si>
    <t>13 0 01 00020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</si>
</sst>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/>
    <xf numFmtId="164" fontId="0" fillId="2" borderId="0" xfId="0" applyNumberFormat="1" applyFill="1"/>
    <xf numFmtId="0" fontId="0" fillId="2" borderId="0" xfId="0" applyFont="1" applyFill="1"/>
    <xf numFmtId="0" fontId="1" fillId="2" borderId="0" xfId="0" applyFont="1" applyFill="1"/>
    <xf numFmtId="0" fontId="10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49" fontId="8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/>
    <xf numFmtId="49" fontId="9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/>
    <xf numFmtId="164" fontId="3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/>
    <xf numFmtId="0" fontId="2" fillId="2" borderId="0" xfId="0" applyFont="1" applyFill="1"/>
    <xf numFmtId="0" fontId="13" fillId="2" borderId="0" xfId="0" applyFont="1" applyFill="1"/>
    <xf numFmtId="0" fontId="0" fillId="2" borderId="0" xfId="0" applyFill="1" applyBorder="1"/>
    <xf numFmtId="0" fontId="0" fillId="2" borderId="2" xfId="0" applyFont="1" applyFill="1" applyBorder="1"/>
    <xf numFmtId="0" fontId="13" fillId="2" borderId="5" xfId="0" applyFont="1" applyFill="1" applyBorder="1"/>
    <xf numFmtId="0" fontId="13" fillId="2" borderId="2" xfId="0" applyFont="1" applyFill="1" applyBorder="1"/>
    <xf numFmtId="0" fontId="0" fillId="2" borderId="6" xfId="0" applyFont="1" applyFill="1" applyBorder="1"/>
    <xf numFmtId="0" fontId="13" fillId="2" borderId="10" xfId="0" applyFont="1" applyFill="1" applyBorder="1"/>
    <xf numFmtId="0" fontId="13" fillId="2" borderId="6" xfId="0" applyFont="1" applyFill="1" applyBorder="1"/>
    <xf numFmtId="0" fontId="5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7" fillId="2" borderId="5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/>
    <xf numFmtId="0" fontId="0" fillId="0" borderId="0" xfId="0" applyFill="1"/>
    <xf numFmtId="164" fontId="0" fillId="0" borderId="0" xfId="0" applyNumberFormat="1" applyFill="1"/>
    <xf numFmtId="0" fontId="0" fillId="0" borderId="0" xfId="0" applyFont="1" applyFill="1"/>
    <xf numFmtId="0" fontId="4" fillId="0" borderId="0" xfId="0" applyFont="1" applyFill="1"/>
    <xf numFmtId="164" fontId="4" fillId="0" borderId="0" xfId="0" applyNumberFormat="1" applyFont="1" applyFill="1"/>
    <xf numFmtId="0" fontId="1" fillId="0" borderId="0" xfId="0" applyFont="1" applyFill="1"/>
    <xf numFmtId="0" fontId="4" fillId="2" borderId="11" xfId="0" applyFont="1" applyFill="1" applyBorder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9" xfId="0" applyFont="1" applyFill="1" applyBorder="1" applyAlignment="1"/>
    <xf numFmtId="0" fontId="5" fillId="2" borderId="3" xfId="0" applyFont="1" applyFill="1" applyBorder="1" applyAlignment="1"/>
    <xf numFmtId="0" fontId="5" fillId="2" borderId="8" xfId="0" applyFont="1" applyFill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/>
    <xf numFmtId="0" fontId="14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2"/>
  <sheetViews>
    <sheetView tabSelected="1" view="pageBreakPreview" topLeftCell="A107" zoomScale="85" zoomScaleSheetLayoutView="85" workbookViewId="0">
      <selection activeCell="E9" sqref="E9"/>
    </sheetView>
  </sheetViews>
  <sheetFormatPr defaultColWidth="8.88671875" defaultRowHeight="13.2" x14ac:dyDescent="0.25"/>
  <cols>
    <col min="1" max="1" width="7.44140625" style="1" customWidth="1"/>
    <col min="2" max="2" width="43.21875" style="1" customWidth="1"/>
    <col min="3" max="3" width="5.33203125" style="1" customWidth="1"/>
    <col min="4" max="4" width="6.44140625" style="1" customWidth="1"/>
    <col min="5" max="5" width="16.44140625" style="1" customWidth="1"/>
    <col min="6" max="6" width="7.109375" style="1" customWidth="1"/>
    <col min="7" max="7" width="8.77734375" style="2" customWidth="1"/>
    <col min="8" max="8" width="15.109375" style="1" customWidth="1"/>
    <col min="9" max="9" width="13.5546875" style="1" customWidth="1"/>
    <col min="10" max="10" width="9" style="1" customWidth="1"/>
    <col min="11" max="11" width="13.21875" style="1" customWidth="1"/>
    <col min="12" max="12" width="12.33203125" style="1" customWidth="1"/>
    <col min="13" max="13" width="10.44140625" style="1" bestFit="1" customWidth="1"/>
    <col min="14" max="16384" width="8.88671875" style="1"/>
  </cols>
  <sheetData>
    <row r="1" spans="1:13" x14ac:dyDescent="0.25">
      <c r="J1" s="5"/>
      <c r="K1" s="5"/>
    </row>
    <row r="2" spans="1:13" x14ac:dyDescent="0.25">
      <c r="E2" s="30"/>
      <c r="F2" s="3"/>
      <c r="G2" s="3"/>
      <c r="J2" s="30" t="s">
        <v>418</v>
      </c>
      <c r="K2" s="30"/>
    </row>
    <row r="3" spans="1:13" x14ac:dyDescent="0.25">
      <c r="E3" s="30"/>
      <c r="F3" s="3"/>
      <c r="G3" s="3"/>
      <c r="J3" s="30" t="s">
        <v>419</v>
      </c>
      <c r="K3" s="30"/>
    </row>
    <row r="4" spans="1:13" x14ac:dyDescent="0.25">
      <c r="E4" s="30"/>
      <c r="F4" s="3"/>
      <c r="G4" s="3"/>
      <c r="J4" s="30" t="s">
        <v>420</v>
      </c>
      <c r="K4" s="30"/>
    </row>
    <row r="5" spans="1:13" x14ac:dyDescent="0.25">
      <c r="E5" s="30"/>
      <c r="F5" s="3"/>
      <c r="G5" s="3"/>
      <c r="J5" s="30" t="s">
        <v>421</v>
      </c>
      <c r="K5" s="30"/>
    </row>
    <row r="6" spans="1:13" x14ac:dyDescent="0.25">
      <c r="E6" s="30"/>
      <c r="F6" s="3"/>
      <c r="G6" s="3"/>
      <c r="J6" s="30" t="s">
        <v>422</v>
      </c>
      <c r="K6" s="30"/>
    </row>
    <row r="7" spans="1:13" x14ac:dyDescent="0.25">
      <c r="B7" s="30"/>
      <c r="C7" s="30"/>
      <c r="D7" s="30"/>
      <c r="E7" s="30"/>
      <c r="F7" s="4"/>
      <c r="G7" s="4"/>
      <c r="H7" s="2"/>
      <c r="J7" s="30" t="s">
        <v>423</v>
      </c>
      <c r="K7" s="4"/>
      <c r="L7" s="4"/>
    </row>
    <row r="8" spans="1:13" x14ac:dyDescent="0.25">
      <c r="B8" s="30"/>
      <c r="C8" s="30"/>
      <c r="D8" s="30"/>
      <c r="E8" s="30"/>
      <c r="F8" s="4"/>
      <c r="G8" s="4"/>
      <c r="H8" s="2"/>
      <c r="J8" s="30"/>
      <c r="K8" s="4"/>
      <c r="L8" s="4"/>
    </row>
    <row r="9" spans="1:13" x14ac:dyDescent="0.25">
      <c r="A9" s="4"/>
      <c r="B9" s="4"/>
      <c r="D9" s="30"/>
      <c r="E9" s="4"/>
      <c r="F9" s="4"/>
      <c r="G9" s="1"/>
      <c r="J9" s="31" t="s">
        <v>424</v>
      </c>
      <c r="K9" s="4"/>
      <c r="L9" s="4"/>
    </row>
    <row r="10" spans="1:13" x14ac:dyDescent="0.25">
      <c r="A10" s="4"/>
      <c r="B10" s="4"/>
      <c r="D10" s="30"/>
      <c r="E10" s="4"/>
      <c r="F10" s="4"/>
      <c r="G10" s="1"/>
      <c r="J10" s="31" t="s">
        <v>425</v>
      </c>
      <c r="K10" s="4"/>
      <c r="L10" s="4"/>
    </row>
    <row r="11" spans="1:13" x14ac:dyDescent="0.25">
      <c r="A11" s="4"/>
      <c r="B11" s="4"/>
      <c r="D11" s="30"/>
      <c r="E11" s="4"/>
      <c r="F11" s="4"/>
      <c r="G11" s="1"/>
      <c r="J11" s="31" t="s">
        <v>421</v>
      </c>
      <c r="K11" s="4"/>
      <c r="L11" s="4"/>
    </row>
    <row r="12" spans="1:13" x14ac:dyDescent="0.25">
      <c r="A12" s="4"/>
      <c r="B12" s="4"/>
      <c r="D12" s="30"/>
      <c r="E12" s="4"/>
      <c r="F12" s="4"/>
      <c r="G12" s="1"/>
      <c r="J12" s="31" t="s">
        <v>422</v>
      </c>
      <c r="K12" s="4"/>
      <c r="L12" s="4"/>
    </row>
    <row r="13" spans="1:13" x14ac:dyDescent="0.25">
      <c r="A13" s="4"/>
      <c r="B13" s="4"/>
      <c r="D13" s="30"/>
      <c r="E13" s="4"/>
      <c r="F13" s="4"/>
      <c r="G13" s="1"/>
      <c r="H13" s="32"/>
      <c r="J13" s="31" t="s">
        <v>426</v>
      </c>
      <c r="K13" s="4"/>
      <c r="L13" s="4"/>
    </row>
    <row r="14" spans="1:13" x14ac:dyDescent="0.25">
      <c r="A14" s="4"/>
      <c r="B14" s="4"/>
      <c r="D14" s="30"/>
      <c r="E14" s="4"/>
      <c r="F14" s="4"/>
      <c r="G14" s="1"/>
      <c r="J14" s="3"/>
      <c r="K14" s="4"/>
      <c r="L14" s="4"/>
    </row>
    <row r="15" spans="1:13" ht="56.4" customHeight="1" x14ac:dyDescent="0.3">
      <c r="B15" s="68" t="s">
        <v>427</v>
      </c>
      <c r="C15" s="68"/>
      <c r="D15" s="68"/>
      <c r="E15" s="68"/>
      <c r="F15" s="68"/>
      <c r="G15" s="68"/>
      <c r="H15" s="68"/>
      <c r="I15" s="68"/>
      <c r="J15" s="68"/>
      <c r="K15" s="68"/>
      <c r="L15" s="49"/>
      <c r="M15" s="49"/>
    </row>
    <row r="16" spans="1:13" ht="15.6" x14ac:dyDescent="0.3">
      <c r="B16" s="6"/>
      <c r="C16" s="6"/>
      <c r="D16" s="6"/>
      <c r="E16" s="6"/>
      <c r="F16" s="6"/>
      <c r="G16" s="6"/>
      <c r="H16" s="7"/>
      <c r="I16" s="6"/>
      <c r="J16" s="6"/>
      <c r="K16" s="67" t="s">
        <v>289</v>
      </c>
      <c r="L16" s="67"/>
    </row>
    <row r="17" spans="1:13" ht="15.6" customHeight="1" x14ac:dyDescent="0.25">
      <c r="A17" s="33"/>
      <c r="B17" s="34"/>
      <c r="C17" s="35"/>
      <c r="D17" s="35"/>
      <c r="E17" s="35"/>
      <c r="F17" s="35"/>
      <c r="G17" s="69" t="s">
        <v>149</v>
      </c>
      <c r="H17" s="35"/>
      <c r="I17" s="72" t="s">
        <v>145</v>
      </c>
      <c r="J17" s="73"/>
      <c r="K17" s="74"/>
      <c r="L17" s="75"/>
    </row>
    <row r="18" spans="1:13" ht="44.4" customHeight="1" x14ac:dyDescent="0.25">
      <c r="A18" s="36"/>
      <c r="B18" s="37"/>
      <c r="C18" s="38"/>
      <c r="D18" s="38"/>
      <c r="E18" s="38"/>
      <c r="F18" s="38"/>
      <c r="G18" s="70"/>
      <c r="H18" s="38"/>
      <c r="I18" s="76" t="s">
        <v>428</v>
      </c>
      <c r="J18" s="77"/>
      <c r="K18" s="69" t="s">
        <v>146</v>
      </c>
      <c r="L18" s="79" t="s">
        <v>429</v>
      </c>
    </row>
    <row r="19" spans="1:13" ht="75.599999999999994" customHeight="1" x14ac:dyDescent="0.25">
      <c r="A19" s="39" t="s">
        <v>266</v>
      </c>
      <c r="B19" s="40" t="s">
        <v>147</v>
      </c>
      <c r="C19" s="41" t="s">
        <v>0</v>
      </c>
      <c r="D19" s="41" t="s">
        <v>148</v>
      </c>
      <c r="E19" s="41" t="s">
        <v>1</v>
      </c>
      <c r="F19" s="41" t="s">
        <v>2</v>
      </c>
      <c r="G19" s="71"/>
      <c r="H19" s="41" t="s">
        <v>150</v>
      </c>
      <c r="I19" s="42" t="s">
        <v>430</v>
      </c>
      <c r="J19" s="43" t="s">
        <v>151</v>
      </c>
      <c r="K19" s="78"/>
      <c r="L19" s="80"/>
    </row>
    <row r="20" spans="1:13" ht="15.6" x14ac:dyDescent="0.3">
      <c r="A20" s="44">
        <v>1</v>
      </c>
      <c r="B20" s="45">
        <v>2</v>
      </c>
      <c r="C20" s="46">
        <v>3</v>
      </c>
      <c r="D20" s="46">
        <v>4</v>
      </c>
      <c r="E20" s="46">
        <v>5</v>
      </c>
      <c r="F20" s="46">
        <v>6</v>
      </c>
      <c r="G20" s="46">
        <v>7</v>
      </c>
      <c r="H20" s="47">
        <v>8</v>
      </c>
      <c r="I20" s="47">
        <v>9</v>
      </c>
      <c r="J20" s="48">
        <v>10</v>
      </c>
      <c r="K20" s="48">
        <v>11</v>
      </c>
      <c r="L20" s="48">
        <v>12</v>
      </c>
    </row>
    <row r="21" spans="1:13" ht="62.4" x14ac:dyDescent="0.3">
      <c r="A21" s="8" t="s">
        <v>153</v>
      </c>
      <c r="B21" s="59" t="s">
        <v>53</v>
      </c>
      <c r="C21" s="9" t="s">
        <v>102</v>
      </c>
      <c r="D21" s="9" t="s">
        <v>102</v>
      </c>
      <c r="E21" s="9" t="s">
        <v>58</v>
      </c>
      <c r="F21" s="9" t="s">
        <v>5</v>
      </c>
      <c r="G21" s="10" t="s">
        <v>248</v>
      </c>
      <c r="H21" s="11">
        <f t="shared" ref="H21:H52" si="0">I21+K21+L21</f>
        <v>5810.2999999999993</v>
      </c>
      <c r="I21" s="60">
        <f>I22</f>
        <v>5810.2999999999993</v>
      </c>
      <c r="J21" s="60">
        <f t="shared" ref="J21:L21" si="1">J22</f>
        <v>0</v>
      </c>
      <c r="K21" s="60">
        <f t="shared" si="1"/>
        <v>0</v>
      </c>
      <c r="L21" s="60">
        <f t="shared" si="1"/>
        <v>0</v>
      </c>
      <c r="M21" s="61"/>
    </row>
    <row r="22" spans="1:13" ht="15.6" x14ac:dyDescent="0.3">
      <c r="A22" s="12" t="s">
        <v>152</v>
      </c>
      <c r="B22" s="50" t="s">
        <v>41</v>
      </c>
      <c r="C22" s="13" t="s">
        <v>102</v>
      </c>
      <c r="D22" s="13" t="s">
        <v>102</v>
      </c>
      <c r="E22" s="14" t="s">
        <v>59</v>
      </c>
      <c r="F22" s="13" t="s">
        <v>5</v>
      </c>
      <c r="G22" s="14" t="s">
        <v>248</v>
      </c>
      <c r="H22" s="15">
        <f t="shared" si="0"/>
        <v>5810.2999999999993</v>
      </c>
      <c r="I22" s="16">
        <f>I23+I27+I28</f>
        <v>5810.2999999999993</v>
      </c>
      <c r="J22" s="16">
        <f t="shared" ref="J22" si="2">J23+J27+J28</f>
        <v>0</v>
      </c>
      <c r="K22" s="16">
        <f>K23+K27+K28</f>
        <v>0</v>
      </c>
      <c r="L22" s="16">
        <f t="shared" ref="L22" si="3">L23+L27+L28</f>
        <v>0</v>
      </c>
      <c r="M22" s="61"/>
    </row>
    <row r="23" spans="1:13" ht="46.8" x14ac:dyDescent="0.3">
      <c r="A23" s="12" t="s">
        <v>154</v>
      </c>
      <c r="B23" s="50" t="s">
        <v>135</v>
      </c>
      <c r="C23" s="13" t="s">
        <v>14</v>
      </c>
      <c r="D23" s="13" t="s">
        <v>27</v>
      </c>
      <c r="E23" s="14" t="s">
        <v>60</v>
      </c>
      <c r="F23" s="13" t="s">
        <v>5</v>
      </c>
      <c r="G23" s="14" t="s">
        <v>248</v>
      </c>
      <c r="H23" s="15">
        <f t="shared" si="0"/>
        <v>440</v>
      </c>
      <c r="I23" s="16">
        <f>I24</f>
        <v>440</v>
      </c>
      <c r="J23" s="16">
        <f>J24</f>
        <v>0</v>
      </c>
      <c r="K23" s="16">
        <f t="shared" ref="K23:L23" si="4">K24</f>
        <v>0</v>
      </c>
      <c r="L23" s="16">
        <f t="shared" si="4"/>
        <v>0</v>
      </c>
      <c r="M23" s="61"/>
    </row>
    <row r="24" spans="1:13" ht="46.8" x14ac:dyDescent="0.3">
      <c r="A24" s="12" t="s">
        <v>155</v>
      </c>
      <c r="B24" s="51" t="s">
        <v>136</v>
      </c>
      <c r="C24" s="13" t="s">
        <v>14</v>
      </c>
      <c r="D24" s="13" t="s">
        <v>27</v>
      </c>
      <c r="E24" s="14" t="s">
        <v>61</v>
      </c>
      <c r="F24" s="13" t="s">
        <v>5</v>
      </c>
      <c r="G24" s="14" t="s">
        <v>248</v>
      </c>
      <c r="H24" s="15">
        <f t="shared" si="0"/>
        <v>440</v>
      </c>
      <c r="I24" s="16">
        <f>SUM(I25:I26)</f>
        <v>440</v>
      </c>
      <c r="J24" s="16">
        <f t="shared" ref="J24" si="5">SUM(J25:J26)</f>
        <v>0</v>
      </c>
      <c r="K24" s="16">
        <f t="shared" ref="K24" si="6">SUM(K25:K26)</f>
        <v>0</v>
      </c>
      <c r="L24" s="16">
        <f t="shared" ref="L24" si="7">SUM(L25:L26)</f>
        <v>0</v>
      </c>
      <c r="M24" s="61"/>
    </row>
    <row r="25" spans="1:13" ht="46.8" x14ac:dyDescent="0.3">
      <c r="A25" s="12" t="s">
        <v>241</v>
      </c>
      <c r="B25" s="52" t="s">
        <v>62</v>
      </c>
      <c r="C25" s="13" t="s">
        <v>14</v>
      </c>
      <c r="D25" s="14" t="s">
        <v>27</v>
      </c>
      <c r="E25" s="14" t="s">
        <v>61</v>
      </c>
      <c r="F25" s="13" t="s">
        <v>7</v>
      </c>
      <c r="G25" s="14" t="s">
        <v>248</v>
      </c>
      <c r="H25" s="15">
        <f t="shared" si="0"/>
        <v>390</v>
      </c>
      <c r="I25" s="15">
        <f>2090-1700</f>
        <v>390</v>
      </c>
      <c r="J25" s="15">
        <v>0</v>
      </c>
      <c r="K25" s="15">
        <v>0</v>
      </c>
      <c r="L25" s="15">
        <v>0</v>
      </c>
      <c r="M25" s="61"/>
    </row>
    <row r="26" spans="1:13" ht="15.6" x14ac:dyDescent="0.3">
      <c r="A26" s="12" t="s">
        <v>400</v>
      </c>
      <c r="B26" s="52" t="s">
        <v>249</v>
      </c>
      <c r="C26" s="13" t="s">
        <v>14</v>
      </c>
      <c r="D26" s="14" t="s">
        <v>27</v>
      </c>
      <c r="E26" s="14" t="s">
        <v>61</v>
      </c>
      <c r="F26" s="13" t="s">
        <v>247</v>
      </c>
      <c r="G26" s="14" t="s">
        <v>248</v>
      </c>
      <c r="H26" s="15">
        <f t="shared" si="0"/>
        <v>50</v>
      </c>
      <c r="I26" s="15">
        <v>50</v>
      </c>
      <c r="J26" s="15">
        <v>0</v>
      </c>
      <c r="K26" s="15">
        <v>0</v>
      </c>
      <c r="L26" s="15">
        <v>0</v>
      </c>
      <c r="M26" s="61"/>
    </row>
    <row r="27" spans="1:13" ht="46.8" x14ac:dyDescent="0.3">
      <c r="A27" s="12" t="s">
        <v>434</v>
      </c>
      <c r="B27" s="50" t="s">
        <v>307</v>
      </c>
      <c r="C27" s="13" t="s">
        <v>37</v>
      </c>
      <c r="D27" s="13" t="s">
        <v>14</v>
      </c>
      <c r="E27" s="13" t="s">
        <v>432</v>
      </c>
      <c r="F27" s="13" t="s">
        <v>433</v>
      </c>
      <c r="G27" s="14" t="s">
        <v>248</v>
      </c>
      <c r="H27" s="15">
        <f t="shared" si="0"/>
        <v>2958.1</v>
      </c>
      <c r="I27" s="16">
        <f>2816.1+142</f>
        <v>2958.1</v>
      </c>
      <c r="J27" s="16">
        <v>0</v>
      </c>
      <c r="K27" s="16">
        <v>0</v>
      </c>
      <c r="L27" s="16">
        <v>0</v>
      </c>
      <c r="M27" s="61"/>
    </row>
    <row r="28" spans="1:13" ht="109.2" x14ac:dyDescent="0.3">
      <c r="A28" s="12" t="s">
        <v>156</v>
      </c>
      <c r="B28" s="51" t="s">
        <v>306</v>
      </c>
      <c r="C28" s="13" t="s">
        <v>14</v>
      </c>
      <c r="D28" s="13" t="s">
        <v>34</v>
      </c>
      <c r="E28" s="13" t="s">
        <v>431</v>
      </c>
      <c r="F28" s="13" t="s">
        <v>31</v>
      </c>
      <c r="G28" s="14" t="s">
        <v>248</v>
      </c>
      <c r="H28" s="15">
        <f t="shared" si="0"/>
        <v>2412.1999999999998</v>
      </c>
      <c r="I28" s="16">
        <v>2412.1999999999998</v>
      </c>
      <c r="J28" s="16">
        <v>0</v>
      </c>
      <c r="K28" s="16">
        <v>0</v>
      </c>
      <c r="L28" s="16">
        <v>0</v>
      </c>
      <c r="M28" s="61"/>
    </row>
    <row r="29" spans="1:13" ht="62.4" x14ac:dyDescent="0.3">
      <c r="A29" s="8" t="s">
        <v>157</v>
      </c>
      <c r="B29" s="53" t="s">
        <v>242</v>
      </c>
      <c r="C29" s="9" t="s">
        <v>102</v>
      </c>
      <c r="D29" s="9" t="s">
        <v>102</v>
      </c>
      <c r="E29" s="9" t="s">
        <v>4</v>
      </c>
      <c r="F29" s="9" t="s">
        <v>5</v>
      </c>
      <c r="G29" s="10" t="s">
        <v>248</v>
      </c>
      <c r="H29" s="11">
        <f t="shared" si="0"/>
        <v>10823.2</v>
      </c>
      <c r="I29" s="17">
        <f>I30</f>
        <v>10823.2</v>
      </c>
      <c r="J29" s="17">
        <f t="shared" ref="J29:L29" si="8">J30</f>
        <v>0</v>
      </c>
      <c r="K29" s="17">
        <f t="shared" si="8"/>
        <v>0</v>
      </c>
      <c r="L29" s="17">
        <f t="shared" si="8"/>
        <v>0</v>
      </c>
      <c r="M29" s="61"/>
    </row>
    <row r="30" spans="1:13" ht="62.4" x14ac:dyDescent="0.3">
      <c r="A30" s="12" t="s">
        <v>158</v>
      </c>
      <c r="B30" s="54" t="s">
        <v>35</v>
      </c>
      <c r="C30" s="13" t="s">
        <v>14</v>
      </c>
      <c r="D30" s="13" t="s">
        <v>34</v>
      </c>
      <c r="E30" s="13" t="s">
        <v>244</v>
      </c>
      <c r="F30" s="13" t="s">
        <v>5</v>
      </c>
      <c r="G30" s="14" t="s">
        <v>248</v>
      </c>
      <c r="H30" s="15">
        <f t="shared" si="0"/>
        <v>10823.2</v>
      </c>
      <c r="I30" s="16">
        <f t="shared" ref="I30:J30" si="9">I31</f>
        <v>10823.2</v>
      </c>
      <c r="J30" s="16">
        <f t="shared" si="9"/>
        <v>0</v>
      </c>
      <c r="K30" s="16">
        <f t="shared" ref="K30:L30" si="10">K31</f>
        <v>0</v>
      </c>
      <c r="L30" s="16">
        <f t="shared" si="10"/>
        <v>0</v>
      </c>
      <c r="M30" s="61"/>
    </row>
    <row r="31" spans="1:13" ht="46.8" x14ac:dyDescent="0.3">
      <c r="A31" s="12" t="s">
        <v>243</v>
      </c>
      <c r="B31" s="54" t="s">
        <v>274</v>
      </c>
      <c r="C31" s="13" t="s">
        <v>14</v>
      </c>
      <c r="D31" s="13" t="s">
        <v>34</v>
      </c>
      <c r="E31" s="13" t="s">
        <v>245</v>
      </c>
      <c r="F31" s="13" t="s">
        <v>5</v>
      </c>
      <c r="G31" s="14" t="s">
        <v>248</v>
      </c>
      <c r="H31" s="15">
        <f t="shared" si="0"/>
        <v>10823.2</v>
      </c>
      <c r="I31" s="16">
        <f>SUM(I32:I34)</f>
        <v>10823.2</v>
      </c>
      <c r="J31" s="16">
        <f t="shared" ref="J31" si="11">SUM(J32:J34)</f>
        <v>0</v>
      </c>
      <c r="K31" s="16">
        <f t="shared" ref="K31" si="12">SUM(K32:K34)</f>
        <v>0</v>
      </c>
      <c r="L31" s="16">
        <f t="shared" ref="L31" si="13">SUM(L32:L34)</f>
        <v>0</v>
      </c>
      <c r="M31" s="61"/>
    </row>
    <row r="32" spans="1:13" ht="46.8" x14ac:dyDescent="0.3">
      <c r="A32" s="12" t="s">
        <v>275</v>
      </c>
      <c r="B32" s="52" t="s">
        <v>6</v>
      </c>
      <c r="C32" s="13" t="s">
        <v>14</v>
      </c>
      <c r="D32" s="13" t="s">
        <v>34</v>
      </c>
      <c r="E32" s="13" t="s">
        <v>245</v>
      </c>
      <c r="F32" s="13" t="s">
        <v>7</v>
      </c>
      <c r="G32" s="14" t="s">
        <v>248</v>
      </c>
      <c r="H32" s="15">
        <f t="shared" si="0"/>
        <v>8319.2000000000007</v>
      </c>
      <c r="I32" s="15">
        <f>6400+746+1173.2</f>
        <v>8319.2000000000007</v>
      </c>
      <c r="J32" s="15">
        <v>0</v>
      </c>
      <c r="K32" s="15">
        <v>0</v>
      </c>
      <c r="L32" s="15">
        <v>0</v>
      </c>
      <c r="M32" s="61"/>
    </row>
    <row r="33" spans="1:13" ht="62.4" x14ac:dyDescent="0.3">
      <c r="A33" s="12" t="s">
        <v>159</v>
      </c>
      <c r="B33" s="52" t="s">
        <v>240</v>
      </c>
      <c r="C33" s="13" t="s">
        <v>14</v>
      </c>
      <c r="D33" s="13" t="s">
        <v>34</v>
      </c>
      <c r="E33" s="13" t="s">
        <v>245</v>
      </c>
      <c r="F33" s="14" t="s">
        <v>10</v>
      </c>
      <c r="G33" s="14" t="s">
        <v>248</v>
      </c>
      <c r="H33" s="15">
        <f t="shared" si="0"/>
        <v>2500</v>
      </c>
      <c r="I33" s="15">
        <v>2500</v>
      </c>
      <c r="J33" s="15">
        <v>0</v>
      </c>
      <c r="K33" s="15">
        <v>0</v>
      </c>
      <c r="L33" s="15">
        <v>0</v>
      </c>
      <c r="M33" s="61"/>
    </row>
    <row r="34" spans="1:13" ht="62.4" x14ac:dyDescent="0.3">
      <c r="A34" s="12" t="s">
        <v>324</v>
      </c>
      <c r="B34" s="52" t="s">
        <v>240</v>
      </c>
      <c r="C34" s="13" t="s">
        <v>14</v>
      </c>
      <c r="D34" s="13" t="s">
        <v>34</v>
      </c>
      <c r="E34" s="13" t="s">
        <v>245</v>
      </c>
      <c r="F34" s="14" t="s">
        <v>325</v>
      </c>
      <c r="G34" s="14" t="s">
        <v>248</v>
      </c>
      <c r="H34" s="15">
        <f t="shared" si="0"/>
        <v>4</v>
      </c>
      <c r="I34" s="15">
        <v>4</v>
      </c>
      <c r="J34" s="15">
        <v>0</v>
      </c>
      <c r="K34" s="15">
        <v>0</v>
      </c>
      <c r="L34" s="15">
        <v>0</v>
      </c>
      <c r="M34" s="61"/>
    </row>
    <row r="35" spans="1:13" ht="62.4" x14ac:dyDescent="0.3">
      <c r="A35" s="8" t="s">
        <v>160</v>
      </c>
      <c r="B35" s="22" t="s">
        <v>57</v>
      </c>
      <c r="C35" s="9" t="s">
        <v>102</v>
      </c>
      <c r="D35" s="9" t="s">
        <v>102</v>
      </c>
      <c r="E35" s="9" t="s">
        <v>64</v>
      </c>
      <c r="F35" s="9" t="s">
        <v>5</v>
      </c>
      <c r="G35" s="10" t="s">
        <v>248</v>
      </c>
      <c r="H35" s="11">
        <f t="shared" si="0"/>
        <v>22856.3</v>
      </c>
      <c r="I35" s="17">
        <f t="shared" ref="I35:L35" si="14">I36+I37+I38+I39</f>
        <v>22856.3</v>
      </c>
      <c r="J35" s="17">
        <f t="shared" si="14"/>
        <v>0</v>
      </c>
      <c r="K35" s="17">
        <f t="shared" si="14"/>
        <v>0</v>
      </c>
      <c r="L35" s="17">
        <f t="shared" si="14"/>
        <v>0</v>
      </c>
      <c r="M35" s="61"/>
    </row>
    <row r="36" spans="1:13" ht="109.2" x14ac:dyDescent="0.3">
      <c r="A36" s="12" t="s">
        <v>161</v>
      </c>
      <c r="B36" s="50" t="s">
        <v>305</v>
      </c>
      <c r="C36" s="13" t="s">
        <v>25</v>
      </c>
      <c r="D36" s="13" t="s">
        <v>32</v>
      </c>
      <c r="E36" s="13" t="s">
        <v>65</v>
      </c>
      <c r="F36" s="13" t="s">
        <v>7</v>
      </c>
      <c r="G36" s="14" t="s">
        <v>248</v>
      </c>
      <c r="H36" s="15">
        <f t="shared" si="0"/>
        <v>3506.6</v>
      </c>
      <c r="I36" s="15">
        <v>3506.6</v>
      </c>
      <c r="J36" s="15">
        <v>0</v>
      </c>
      <c r="K36" s="15">
        <v>0</v>
      </c>
      <c r="L36" s="15">
        <v>0</v>
      </c>
      <c r="M36" s="61"/>
    </row>
    <row r="37" spans="1:13" ht="78" x14ac:dyDescent="0.3">
      <c r="A37" s="12" t="s">
        <v>162</v>
      </c>
      <c r="B37" s="50" t="s">
        <v>304</v>
      </c>
      <c r="C37" s="13" t="s">
        <v>25</v>
      </c>
      <c r="D37" s="13" t="s">
        <v>32</v>
      </c>
      <c r="E37" s="13" t="s">
        <v>66</v>
      </c>
      <c r="F37" s="13" t="s">
        <v>7</v>
      </c>
      <c r="G37" s="14" t="s">
        <v>248</v>
      </c>
      <c r="H37" s="15">
        <f t="shared" si="0"/>
        <v>998.7</v>
      </c>
      <c r="I37" s="15">
        <v>998.7</v>
      </c>
      <c r="J37" s="15">
        <v>0</v>
      </c>
      <c r="K37" s="15">
        <v>0</v>
      </c>
      <c r="L37" s="15">
        <v>0</v>
      </c>
      <c r="M37" s="61"/>
    </row>
    <row r="38" spans="1:13" ht="93.6" x14ac:dyDescent="0.3">
      <c r="A38" s="12" t="s">
        <v>163</v>
      </c>
      <c r="B38" s="51" t="s">
        <v>303</v>
      </c>
      <c r="C38" s="13" t="s">
        <v>25</v>
      </c>
      <c r="D38" s="13" t="s">
        <v>36</v>
      </c>
      <c r="E38" s="13" t="s">
        <v>67</v>
      </c>
      <c r="F38" s="13" t="s">
        <v>7</v>
      </c>
      <c r="G38" s="14" t="s">
        <v>248</v>
      </c>
      <c r="H38" s="15">
        <f t="shared" si="0"/>
        <v>14590.3</v>
      </c>
      <c r="I38" s="15">
        <v>14590.3</v>
      </c>
      <c r="J38" s="15">
        <v>0</v>
      </c>
      <c r="K38" s="15">
        <v>0</v>
      </c>
      <c r="L38" s="15">
        <v>0</v>
      </c>
      <c r="M38" s="61"/>
    </row>
    <row r="39" spans="1:13" ht="78" x14ac:dyDescent="0.3">
      <c r="A39" s="12" t="s">
        <v>164</v>
      </c>
      <c r="B39" s="52" t="s">
        <v>302</v>
      </c>
      <c r="C39" s="13" t="s">
        <v>25</v>
      </c>
      <c r="D39" s="13" t="s">
        <v>36</v>
      </c>
      <c r="E39" s="13" t="s">
        <v>63</v>
      </c>
      <c r="F39" s="13" t="s">
        <v>5</v>
      </c>
      <c r="G39" s="14" t="s">
        <v>248</v>
      </c>
      <c r="H39" s="15">
        <f t="shared" si="0"/>
        <v>3760.7</v>
      </c>
      <c r="I39" s="15">
        <v>3760.7</v>
      </c>
      <c r="J39" s="15">
        <v>0</v>
      </c>
      <c r="K39" s="15">
        <v>0</v>
      </c>
      <c r="L39" s="15">
        <v>0</v>
      </c>
      <c r="M39" s="61"/>
    </row>
    <row r="40" spans="1:13" ht="62.4" x14ac:dyDescent="0.3">
      <c r="A40" s="8" t="s">
        <v>165</v>
      </c>
      <c r="B40" s="55" t="s">
        <v>100</v>
      </c>
      <c r="C40" s="9" t="s">
        <v>102</v>
      </c>
      <c r="D40" s="9" t="s">
        <v>102</v>
      </c>
      <c r="E40" s="9" t="s">
        <v>69</v>
      </c>
      <c r="F40" s="9" t="s">
        <v>5</v>
      </c>
      <c r="G40" s="10" t="s">
        <v>248</v>
      </c>
      <c r="H40" s="11">
        <f t="shared" si="0"/>
        <v>159029.29999999999</v>
      </c>
      <c r="I40" s="17">
        <f t="shared" ref="I40:L40" si="15">I41+I44</f>
        <v>89872.3</v>
      </c>
      <c r="J40" s="17">
        <f t="shared" si="15"/>
        <v>0</v>
      </c>
      <c r="K40" s="17">
        <f t="shared" si="15"/>
        <v>69157</v>
      </c>
      <c r="L40" s="17">
        <f t="shared" si="15"/>
        <v>0</v>
      </c>
      <c r="M40" s="62"/>
    </row>
    <row r="41" spans="1:13" ht="78" x14ac:dyDescent="0.3">
      <c r="A41" s="12" t="s">
        <v>166</v>
      </c>
      <c r="B41" s="52" t="s">
        <v>284</v>
      </c>
      <c r="C41" s="13" t="s">
        <v>27</v>
      </c>
      <c r="D41" s="13" t="s">
        <v>13</v>
      </c>
      <c r="E41" s="13" t="s">
        <v>70</v>
      </c>
      <c r="F41" s="13" t="s">
        <v>5</v>
      </c>
      <c r="G41" s="14" t="s">
        <v>248</v>
      </c>
      <c r="H41" s="15">
        <f t="shared" si="0"/>
        <v>3109.8</v>
      </c>
      <c r="I41" s="16">
        <f>I42</f>
        <v>3109.8</v>
      </c>
      <c r="J41" s="16">
        <f>J42</f>
        <v>0</v>
      </c>
      <c r="K41" s="16">
        <f t="shared" ref="K41:L42" si="16">K42</f>
        <v>0</v>
      </c>
      <c r="L41" s="16">
        <f t="shared" si="16"/>
        <v>0</v>
      </c>
      <c r="M41" s="61"/>
    </row>
    <row r="42" spans="1:13" ht="31.2" x14ac:dyDescent="0.3">
      <c r="A42" s="12" t="s">
        <v>167</v>
      </c>
      <c r="B42" s="52" t="s">
        <v>129</v>
      </c>
      <c r="C42" s="13" t="s">
        <v>27</v>
      </c>
      <c r="D42" s="13" t="s">
        <v>13</v>
      </c>
      <c r="E42" s="13" t="s">
        <v>71</v>
      </c>
      <c r="F42" s="13" t="s">
        <v>5</v>
      </c>
      <c r="G42" s="14" t="s">
        <v>248</v>
      </c>
      <c r="H42" s="15">
        <f t="shared" si="0"/>
        <v>3109.8</v>
      </c>
      <c r="I42" s="16">
        <f>I43</f>
        <v>3109.8</v>
      </c>
      <c r="J42" s="16">
        <f t="shared" ref="J42" si="17">J43</f>
        <v>0</v>
      </c>
      <c r="K42" s="16">
        <f t="shared" si="16"/>
        <v>0</v>
      </c>
      <c r="L42" s="16">
        <f t="shared" si="16"/>
        <v>0</v>
      </c>
      <c r="M42" s="61"/>
    </row>
    <row r="43" spans="1:13" ht="78" x14ac:dyDescent="0.3">
      <c r="A43" s="12" t="s">
        <v>323</v>
      </c>
      <c r="B43" s="51" t="s">
        <v>168</v>
      </c>
      <c r="C43" s="13" t="s">
        <v>27</v>
      </c>
      <c r="D43" s="13" t="s">
        <v>13</v>
      </c>
      <c r="E43" s="13" t="s">
        <v>74</v>
      </c>
      <c r="F43" s="13" t="s">
        <v>7</v>
      </c>
      <c r="G43" s="14" t="s">
        <v>248</v>
      </c>
      <c r="H43" s="15">
        <f t="shared" si="0"/>
        <v>3109.8</v>
      </c>
      <c r="I43" s="15">
        <v>3109.8</v>
      </c>
      <c r="J43" s="15">
        <v>0</v>
      </c>
      <c r="K43" s="15">
        <v>0</v>
      </c>
      <c r="L43" s="15">
        <v>0</v>
      </c>
      <c r="M43" s="61"/>
    </row>
    <row r="44" spans="1:13" ht="62.4" x14ac:dyDescent="0.3">
      <c r="A44" s="12" t="s">
        <v>169</v>
      </c>
      <c r="B44" s="52" t="s">
        <v>130</v>
      </c>
      <c r="C44" s="13" t="s">
        <v>27</v>
      </c>
      <c r="D44" s="13" t="s">
        <v>32</v>
      </c>
      <c r="E44" s="13" t="s">
        <v>72</v>
      </c>
      <c r="F44" s="13" t="s">
        <v>5</v>
      </c>
      <c r="G44" s="14" t="s">
        <v>248</v>
      </c>
      <c r="H44" s="15">
        <f t="shared" si="0"/>
        <v>155919.5</v>
      </c>
      <c r="I44" s="15">
        <f t="shared" ref="I44:L44" si="18">I45+I51</f>
        <v>86762.5</v>
      </c>
      <c r="J44" s="15">
        <f t="shared" si="18"/>
        <v>0</v>
      </c>
      <c r="K44" s="15">
        <f t="shared" si="18"/>
        <v>69157</v>
      </c>
      <c r="L44" s="15">
        <f t="shared" si="18"/>
        <v>0</v>
      </c>
      <c r="M44" s="61"/>
    </row>
    <row r="45" spans="1:13" ht="62.4" x14ac:dyDescent="0.3">
      <c r="A45" s="12" t="s">
        <v>170</v>
      </c>
      <c r="B45" s="52" t="s">
        <v>131</v>
      </c>
      <c r="C45" s="13" t="s">
        <v>27</v>
      </c>
      <c r="D45" s="13" t="s">
        <v>32</v>
      </c>
      <c r="E45" s="13" t="s">
        <v>73</v>
      </c>
      <c r="F45" s="13" t="s">
        <v>5</v>
      </c>
      <c r="G45" s="14" t="s">
        <v>248</v>
      </c>
      <c r="H45" s="15">
        <f t="shared" si="0"/>
        <v>93050.6</v>
      </c>
      <c r="I45" s="16">
        <f>SUM(I46:I50)</f>
        <v>23893.599999999999</v>
      </c>
      <c r="J45" s="16">
        <f t="shared" ref="J45" si="19">SUM(J46:J50)</f>
        <v>0</v>
      </c>
      <c r="K45" s="16">
        <f t="shared" ref="K45" si="20">SUM(K46:K50)</f>
        <v>69157</v>
      </c>
      <c r="L45" s="16">
        <f t="shared" ref="L45" si="21">SUM(L46:L50)</f>
        <v>0</v>
      </c>
      <c r="M45" s="61"/>
    </row>
    <row r="46" spans="1:13" ht="93.6" x14ac:dyDescent="0.3">
      <c r="A46" s="12" t="s">
        <v>171</v>
      </c>
      <c r="B46" s="52" t="s">
        <v>250</v>
      </c>
      <c r="C46" s="13" t="s">
        <v>27</v>
      </c>
      <c r="D46" s="13" t="s">
        <v>32</v>
      </c>
      <c r="E46" s="13" t="s">
        <v>132</v>
      </c>
      <c r="F46" s="13" t="s">
        <v>31</v>
      </c>
      <c r="G46" s="14" t="s">
        <v>248</v>
      </c>
      <c r="H46" s="15">
        <f t="shared" si="0"/>
        <v>19340.3</v>
      </c>
      <c r="I46" s="16">
        <f>12340.3+7000</f>
        <v>19340.3</v>
      </c>
      <c r="J46" s="16">
        <v>0</v>
      </c>
      <c r="K46" s="16">
        <v>0</v>
      </c>
      <c r="L46" s="16">
        <v>0</v>
      </c>
      <c r="M46" s="61"/>
    </row>
    <row r="47" spans="1:13" ht="156" x14ac:dyDescent="0.3">
      <c r="A47" s="12" t="s">
        <v>251</v>
      </c>
      <c r="B47" s="52" t="s">
        <v>280</v>
      </c>
      <c r="C47" s="13" t="s">
        <v>27</v>
      </c>
      <c r="D47" s="13" t="s">
        <v>32</v>
      </c>
      <c r="E47" s="13" t="s">
        <v>326</v>
      </c>
      <c r="F47" s="13" t="s">
        <v>31</v>
      </c>
      <c r="G47" s="14" t="s">
        <v>248</v>
      </c>
      <c r="H47" s="15">
        <f t="shared" si="0"/>
        <v>35207</v>
      </c>
      <c r="I47" s="16">
        <v>0</v>
      </c>
      <c r="J47" s="16">
        <v>0</v>
      </c>
      <c r="K47" s="16">
        <v>35207</v>
      </c>
      <c r="L47" s="16">
        <v>0</v>
      </c>
      <c r="M47" s="61"/>
    </row>
    <row r="48" spans="1:13" ht="156" x14ac:dyDescent="0.3">
      <c r="A48" s="12" t="s">
        <v>327</v>
      </c>
      <c r="B48" s="52" t="s">
        <v>280</v>
      </c>
      <c r="C48" s="13" t="s">
        <v>27</v>
      </c>
      <c r="D48" s="13" t="s">
        <v>32</v>
      </c>
      <c r="E48" s="13" t="s">
        <v>262</v>
      </c>
      <c r="F48" s="13" t="s">
        <v>31</v>
      </c>
      <c r="G48" s="14" t="s">
        <v>248</v>
      </c>
      <c r="H48" s="15">
        <f t="shared" si="0"/>
        <v>4210.2999999999993</v>
      </c>
      <c r="I48" s="16">
        <f>11553.3-343-7000</f>
        <v>4210.2999999999993</v>
      </c>
      <c r="J48" s="16">
        <v>0</v>
      </c>
      <c r="K48" s="16">
        <v>0</v>
      </c>
      <c r="L48" s="16">
        <v>0</v>
      </c>
      <c r="M48" s="61"/>
    </row>
    <row r="49" spans="1:13" ht="187.2" x14ac:dyDescent="0.3">
      <c r="A49" s="12" t="s">
        <v>332</v>
      </c>
      <c r="B49" s="56" t="s">
        <v>330</v>
      </c>
      <c r="C49" s="13" t="s">
        <v>27</v>
      </c>
      <c r="D49" s="13" t="s">
        <v>32</v>
      </c>
      <c r="E49" s="13" t="s">
        <v>329</v>
      </c>
      <c r="F49" s="13" t="s">
        <v>31</v>
      </c>
      <c r="G49" s="14" t="s">
        <v>248</v>
      </c>
      <c r="H49" s="15">
        <f t="shared" si="0"/>
        <v>33950</v>
      </c>
      <c r="I49" s="16">
        <v>0</v>
      </c>
      <c r="J49" s="16">
        <v>0</v>
      </c>
      <c r="K49" s="16">
        <v>33950</v>
      </c>
      <c r="L49" s="16">
        <v>0</v>
      </c>
      <c r="M49" s="61"/>
    </row>
    <row r="50" spans="1:13" ht="171.6" x14ac:dyDescent="0.3">
      <c r="A50" s="12" t="s">
        <v>333</v>
      </c>
      <c r="B50" s="56" t="s">
        <v>331</v>
      </c>
      <c r="C50" s="13" t="s">
        <v>27</v>
      </c>
      <c r="D50" s="13" t="s">
        <v>32</v>
      </c>
      <c r="E50" s="13" t="s">
        <v>328</v>
      </c>
      <c r="F50" s="13" t="s">
        <v>31</v>
      </c>
      <c r="G50" s="14" t="s">
        <v>248</v>
      </c>
      <c r="H50" s="15">
        <f t="shared" si="0"/>
        <v>343</v>
      </c>
      <c r="I50" s="16">
        <v>343</v>
      </c>
      <c r="J50" s="16">
        <v>0</v>
      </c>
      <c r="K50" s="16">
        <v>0</v>
      </c>
      <c r="L50" s="16">
        <v>0</v>
      </c>
      <c r="M50" s="61"/>
    </row>
    <row r="51" spans="1:13" ht="62.4" x14ac:dyDescent="0.3">
      <c r="A51" s="12" t="s">
        <v>172</v>
      </c>
      <c r="B51" s="52" t="s">
        <v>33</v>
      </c>
      <c r="C51" s="13" t="s">
        <v>27</v>
      </c>
      <c r="D51" s="13" t="s">
        <v>32</v>
      </c>
      <c r="E51" s="13" t="s">
        <v>133</v>
      </c>
      <c r="F51" s="13" t="s">
        <v>5</v>
      </c>
      <c r="G51" s="14" t="s">
        <v>248</v>
      </c>
      <c r="H51" s="15">
        <f t="shared" si="0"/>
        <v>62868.9</v>
      </c>
      <c r="I51" s="15">
        <f>I52</f>
        <v>62868.9</v>
      </c>
      <c r="J51" s="15">
        <f>J52</f>
        <v>0</v>
      </c>
      <c r="K51" s="15">
        <f t="shared" ref="K51:L51" si="22">K52</f>
        <v>0</v>
      </c>
      <c r="L51" s="15">
        <f t="shared" si="22"/>
        <v>0</v>
      </c>
      <c r="M51" s="61"/>
    </row>
    <row r="52" spans="1:13" ht="62.4" x14ac:dyDescent="0.3">
      <c r="A52" s="12" t="s">
        <v>173</v>
      </c>
      <c r="B52" s="52" t="s">
        <v>252</v>
      </c>
      <c r="C52" s="13" t="s">
        <v>27</v>
      </c>
      <c r="D52" s="13" t="s">
        <v>32</v>
      </c>
      <c r="E52" s="13" t="s">
        <v>134</v>
      </c>
      <c r="F52" s="13" t="s">
        <v>31</v>
      </c>
      <c r="G52" s="14" t="s">
        <v>248</v>
      </c>
      <c r="H52" s="15">
        <f t="shared" si="0"/>
        <v>62868.9</v>
      </c>
      <c r="I52" s="15">
        <v>62868.9</v>
      </c>
      <c r="J52" s="15">
        <v>0</v>
      </c>
      <c r="K52" s="15">
        <v>0</v>
      </c>
      <c r="L52" s="15">
        <v>0</v>
      </c>
      <c r="M52" s="61"/>
    </row>
    <row r="53" spans="1:13" ht="62.4" x14ac:dyDescent="0.3">
      <c r="A53" s="8" t="s">
        <v>174</v>
      </c>
      <c r="B53" s="22" t="s">
        <v>49</v>
      </c>
      <c r="C53" s="9" t="s">
        <v>102</v>
      </c>
      <c r="D53" s="9" t="s">
        <v>102</v>
      </c>
      <c r="E53" s="9" t="s">
        <v>75</v>
      </c>
      <c r="F53" s="9" t="s">
        <v>5</v>
      </c>
      <c r="G53" s="10" t="s">
        <v>248</v>
      </c>
      <c r="H53" s="11">
        <f t="shared" ref="H53:H84" si="23">I53+K53+L53</f>
        <v>5048</v>
      </c>
      <c r="I53" s="11">
        <f>I54+I55</f>
        <v>5048</v>
      </c>
      <c r="J53" s="11">
        <f t="shared" ref="J53" si="24">J54+J55</f>
        <v>0</v>
      </c>
      <c r="K53" s="11">
        <f t="shared" ref="K53" si="25">K54+K55</f>
        <v>0</v>
      </c>
      <c r="L53" s="11">
        <f t="shared" ref="L53" si="26">L54+L55</f>
        <v>0</v>
      </c>
      <c r="M53" s="61"/>
    </row>
    <row r="54" spans="1:13" ht="156" x14ac:dyDescent="0.3">
      <c r="A54" s="12" t="s">
        <v>175</v>
      </c>
      <c r="B54" s="52" t="s">
        <v>288</v>
      </c>
      <c r="C54" s="13" t="s">
        <v>27</v>
      </c>
      <c r="D54" s="13" t="s">
        <v>28</v>
      </c>
      <c r="E54" s="13" t="s">
        <v>253</v>
      </c>
      <c r="F54" s="13" t="s">
        <v>31</v>
      </c>
      <c r="G54" s="14" t="s">
        <v>248</v>
      </c>
      <c r="H54" s="15">
        <f t="shared" si="23"/>
        <v>5000</v>
      </c>
      <c r="I54" s="18">
        <v>5000</v>
      </c>
      <c r="J54" s="18">
        <v>0</v>
      </c>
      <c r="K54" s="18">
        <v>0</v>
      </c>
      <c r="L54" s="18">
        <v>0</v>
      </c>
      <c r="M54" s="61"/>
    </row>
    <row r="55" spans="1:13" ht="124.8" x14ac:dyDescent="0.3">
      <c r="A55" s="12" t="s">
        <v>301</v>
      </c>
      <c r="B55" s="52" t="s">
        <v>254</v>
      </c>
      <c r="C55" s="13" t="s">
        <v>27</v>
      </c>
      <c r="D55" s="13" t="s">
        <v>28</v>
      </c>
      <c r="E55" s="13" t="s">
        <v>255</v>
      </c>
      <c r="F55" s="13" t="s">
        <v>31</v>
      </c>
      <c r="G55" s="14" t="s">
        <v>248</v>
      </c>
      <c r="H55" s="15">
        <f t="shared" si="23"/>
        <v>48</v>
      </c>
      <c r="I55" s="18">
        <v>48</v>
      </c>
      <c r="J55" s="18">
        <v>0</v>
      </c>
      <c r="K55" s="18">
        <v>0</v>
      </c>
      <c r="L55" s="18">
        <v>0</v>
      </c>
      <c r="M55" s="61"/>
    </row>
    <row r="56" spans="1:13" ht="62.4" x14ac:dyDescent="0.3">
      <c r="A56" s="8" t="s">
        <v>176</v>
      </c>
      <c r="B56" s="55" t="s">
        <v>48</v>
      </c>
      <c r="C56" s="9" t="s">
        <v>102</v>
      </c>
      <c r="D56" s="9" t="s">
        <v>102</v>
      </c>
      <c r="E56" s="9" t="s">
        <v>77</v>
      </c>
      <c r="F56" s="9" t="s">
        <v>5</v>
      </c>
      <c r="G56" s="10" t="s">
        <v>248</v>
      </c>
      <c r="H56" s="11">
        <f t="shared" si="23"/>
        <v>173588.1</v>
      </c>
      <c r="I56" s="11">
        <f>I57+I63+I78+I81</f>
        <v>98645.1</v>
      </c>
      <c r="J56" s="11">
        <f>J57+J63+J78+J81</f>
        <v>0</v>
      </c>
      <c r="K56" s="11">
        <f>K57+K63+K78+K81</f>
        <v>74943</v>
      </c>
      <c r="L56" s="11">
        <f>L57+L63+L78+L81</f>
        <v>0</v>
      </c>
      <c r="M56" s="62"/>
    </row>
    <row r="57" spans="1:13" ht="62.4" x14ac:dyDescent="0.3">
      <c r="A57" s="12" t="s">
        <v>177</v>
      </c>
      <c r="B57" s="52" t="s">
        <v>76</v>
      </c>
      <c r="C57" s="13" t="s">
        <v>102</v>
      </c>
      <c r="D57" s="13" t="s">
        <v>102</v>
      </c>
      <c r="E57" s="13" t="s">
        <v>78</v>
      </c>
      <c r="F57" s="13" t="s">
        <v>5</v>
      </c>
      <c r="G57" s="14" t="s">
        <v>248</v>
      </c>
      <c r="H57" s="15">
        <f t="shared" si="23"/>
        <v>36512.400000000001</v>
      </c>
      <c r="I57" s="15">
        <f>I58+I59+I60</f>
        <v>35261.4</v>
      </c>
      <c r="J57" s="15">
        <f t="shared" ref="J57:L57" si="27">J58+J59+J60</f>
        <v>0</v>
      </c>
      <c r="K57" s="15">
        <f t="shared" si="27"/>
        <v>1251</v>
      </c>
      <c r="L57" s="15">
        <f t="shared" si="27"/>
        <v>0</v>
      </c>
      <c r="M57" s="61"/>
    </row>
    <row r="58" spans="1:13" ht="109.2" x14ac:dyDescent="0.3">
      <c r="A58" s="12" t="s">
        <v>334</v>
      </c>
      <c r="B58" s="52" t="s">
        <v>300</v>
      </c>
      <c r="C58" s="13" t="s">
        <v>18</v>
      </c>
      <c r="D58" s="13" t="s">
        <v>14</v>
      </c>
      <c r="E58" s="13" t="s">
        <v>79</v>
      </c>
      <c r="F58" s="13" t="s">
        <v>7</v>
      </c>
      <c r="G58" s="14" t="s">
        <v>248</v>
      </c>
      <c r="H58" s="15">
        <f t="shared" si="23"/>
        <v>4000</v>
      </c>
      <c r="I58" s="15">
        <f>2000+2000</f>
        <v>4000</v>
      </c>
      <c r="J58" s="15">
        <v>0</v>
      </c>
      <c r="K58" s="15">
        <v>0</v>
      </c>
      <c r="L58" s="15">
        <v>0</v>
      </c>
      <c r="M58" s="61"/>
    </row>
    <row r="59" spans="1:13" ht="78" x14ac:dyDescent="0.3">
      <c r="A59" s="12" t="s">
        <v>183</v>
      </c>
      <c r="B59" s="52" t="s">
        <v>299</v>
      </c>
      <c r="C59" s="13" t="s">
        <v>18</v>
      </c>
      <c r="D59" s="13" t="s">
        <v>14</v>
      </c>
      <c r="E59" s="13" t="s">
        <v>128</v>
      </c>
      <c r="F59" s="13" t="s">
        <v>7</v>
      </c>
      <c r="G59" s="14" t="s">
        <v>248</v>
      </c>
      <c r="H59" s="15">
        <f t="shared" si="23"/>
        <v>30835.4</v>
      </c>
      <c r="I59" s="15">
        <f>31935.4-1100</f>
        <v>30835.4</v>
      </c>
      <c r="J59" s="15">
        <v>0</v>
      </c>
      <c r="K59" s="15">
        <v>0</v>
      </c>
      <c r="L59" s="15">
        <v>0</v>
      </c>
      <c r="M59" s="61"/>
    </row>
    <row r="60" spans="1:13" ht="31.2" x14ac:dyDescent="0.3">
      <c r="A60" s="12" t="s">
        <v>285</v>
      </c>
      <c r="B60" s="56" t="s">
        <v>335</v>
      </c>
      <c r="C60" s="13" t="s">
        <v>27</v>
      </c>
      <c r="D60" s="13" t="s">
        <v>37</v>
      </c>
      <c r="E60" s="13" t="s">
        <v>337</v>
      </c>
      <c r="F60" s="13" t="s">
        <v>5</v>
      </c>
      <c r="G60" s="14" t="s">
        <v>248</v>
      </c>
      <c r="H60" s="15">
        <f t="shared" si="23"/>
        <v>1677</v>
      </c>
      <c r="I60" s="15">
        <f>SUM(I61:I62)</f>
        <v>426</v>
      </c>
      <c r="J60" s="15">
        <f t="shared" ref="J60" si="28">SUM(J61:J62)</f>
        <v>0</v>
      </c>
      <c r="K60" s="15">
        <f t="shared" ref="K60" si="29">SUM(K61:K62)</f>
        <v>1251</v>
      </c>
      <c r="L60" s="15">
        <f t="shared" ref="L60" si="30">SUM(L61:L62)</f>
        <v>0</v>
      </c>
      <c r="M60" s="61"/>
    </row>
    <row r="61" spans="1:13" ht="78" x14ac:dyDescent="0.3">
      <c r="A61" s="12" t="s">
        <v>286</v>
      </c>
      <c r="B61" s="56" t="s">
        <v>336</v>
      </c>
      <c r="C61" s="13" t="s">
        <v>27</v>
      </c>
      <c r="D61" s="13" t="s">
        <v>37</v>
      </c>
      <c r="E61" s="13" t="s">
        <v>338</v>
      </c>
      <c r="F61" s="13" t="s">
        <v>7</v>
      </c>
      <c r="G61" s="14" t="s">
        <v>248</v>
      </c>
      <c r="H61" s="15">
        <f t="shared" si="23"/>
        <v>1251</v>
      </c>
      <c r="I61" s="15">
        <v>0</v>
      </c>
      <c r="J61" s="15">
        <v>0</v>
      </c>
      <c r="K61" s="15">
        <v>1251</v>
      </c>
      <c r="L61" s="15">
        <v>0</v>
      </c>
      <c r="M61" s="61"/>
    </row>
    <row r="62" spans="1:13" ht="46.8" x14ac:dyDescent="0.3">
      <c r="A62" s="12" t="s">
        <v>358</v>
      </c>
      <c r="B62" s="56" t="s">
        <v>287</v>
      </c>
      <c r="C62" s="13" t="s">
        <v>27</v>
      </c>
      <c r="D62" s="13" t="s">
        <v>37</v>
      </c>
      <c r="E62" s="13" t="s">
        <v>339</v>
      </c>
      <c r="F62" s="13" t="s">
        <v>7</v>
      </c>
      <c r="G62" s="14" t="s">
        <v>248</v>
      </c>
      <c r="H62" s="15">
        <f t="shared" si="23"/>
        <v>426</v>
      </c>
      <c r="I62" s="15">
        <v>426</v>
      </c>
      <c r="J62" s="15">
        <v>0</v>
      </c>
      <c r="K62" s="15">
        <v>0</v>
      </c>
      <c r="L62" s="15">
        <v>0</v>
      </c>
      <c r="M62" s="61"/>
    </row>
    <row r="63" spans="1:13" ht="46.8" x14ac:dyDescent="0.3">
      <c r="A63" s="12" t="s">
        <v>178</v>
      </c>
      <c r="B63" s="51" t="s">
        <v>83</v>
      </c>
      <c r="C63" s="13" t="s">
        <v>18</v>
      </c>
      <c r="D63" s="13" t="s">
        <v>20</v>
      </c>
      <c r="E63" s="19" t="s">
        <v>86</v>
      </c>
      <c r="F63" s="13" t="s">
        <v>5</v>
      </c>
      <c r="G63" s="14" t="s">
        <v>248</v>
      </c>
      <c r="H63" s="15">
        <f t="shared" si="23"/>
        <v>134445.70000000001</v>
      </c>
      <c r="I63" s="15">
        <f t="shared" ref="I63:L63" si="31">I64+I69+I72+I75</f>
        <v>60753.7</v>
      </c>
      <c r="J63" s="15">
        <f t="shared" si="31"/>
        <v>0</v>
      </c>
      <c r="K63" s="15">
        <f t="shared" si="31"/>
        <v>73692</v>
      </c>
      <c r="L63" s="15">
        <f t="shared" si="31"/>
        <v>0</v>
      </c>
      <c r="M63" s="62"/>
    </row>
    <row r="64" spans="1:13" ht="62.4" x14ac:dyDescent="0.3">
      <c r="A64" s="12" t="s">
        <v>181</v>
      </c>
      <c r="B64" s="52" t="s">
        <v>21</v>
      </c>
      <c r="C64" s="13" t="s">
        <v>18</v>
      </c>
      <c r="D64" s="13" t="s">
        <v>20</v>
      </c>
      <c r="E64" s="19" t="s">
        <v>87</v>
      </c>
      <c r="F64" s="13" t="s">
        <v>5</v>
      </c>
      <c r="G64" s="14" t="s">
        <v>248</v>
      </c>
      <c r="H64" s="15">
        <f t="shared" si="23"/>
        <v>16445.7</v>
      </c>
      <c r="I64" s="15">
        <f>SUM(I65:I68)</f>
        <v>16445.7</v>
      </c>
      <c r="J64" s="15">
        <f t="shared" ref="J64:L64" si="32">SUM(J65:J68)</f>
        <v>0</v>
      </c>
      <c r="K64" s="15">
        <f t="shared" si="32"/>
        <v>0</v>
      </c>
      <c r="L64" s="15">
        <f t="shared" si="32"/>
        <v>0</v>
      </c>
      <c r="M64" s="61"/>
    </row>
    <row r="65" spans="1:13" ht="93.6" x14ac:dyDescent="0.3">
      <c r="A65" s="12" t="s">
        <v>182</v>
      </c>
      <c r="B65" s="52" t="s">
        <v>298</v>
      </c>
      <c r="C65" s="13" t="s">
        <v>18</v>
      </c>
      <c r="D65" s="13" t="s">
        <v>20</v>
      </c>
      <c r="E65" s="19" t="s">
        <v>88</v>
      </c>
      <c r="F65" s="13" t="s">
        <v>7</v>
      </c>
      <c r="G65" s="14" t="s">
        <v>248</v>
      </c>
      <c r="H65" s="15">
        <f t="shared" si="23"/>
        <v>11000</v>
      </c>
      <c r="I65" s="15">
        <f>15000-75+600-4525</f>
        <v>11000</v>
      </c>
      <c r="J65" s="15">
        <v>0</v>
      </c>
      <c r="K65" s="15">
        <v>0</v>
      </c>
      <c r="L65" s="15">
        <v>0</v>
      </c>
      <c r="M65" s="61"/>
    </row>
    <row r="66" spans="1:13" ht="62.4" x14ac:dyDescent="0.3">
      <c r="A66" s="12" t="s">
        <v>239</v>
      </c>
      <c r="B66" s="56" t="s">
        <v>394</v>
      </c>
      <c r="C66" s="13" t="s">
        <v>18</v>
      </c>
      <c r="D66" s="13" t="s">
        <v>20</v>
      </c>
      <c r="E66" s="19" t="s">
        <v>88</v>
      </c>
      <c r="F66" s="13" t="s">
        <v>22</v>
      </c>
      <c r="G66" s="14" t="s">
        <v>248</v>
      </c>
      <c r="H66" s="15">
        <f t="shared" si="23"/>
        <v>370.7</v>
      </c>
      <c r="I66" s="15">
        <f>370.2+0.5</f>
        <v>370.7</v>
      </c>
      <c r="J66" s="15">
        <v>0</v>
      </c>
      <c r="K66" s="15">
        <v>0</v>
      </c>
      <c r="L66" s="15">
        <v>0</v>
      </c>
      <c r="M66" s="61"/>
    </row>
    <row r="67" spans="1:13" ht="62.4" x14ac:dyDescent="0.3">
      <c r="A67" s="12" t="s">
        <v>401</v>
      </c>
      <c r="B67" s="52" t="s">
        <v>395</v>
      </c>
      <c r="C67" s="13" t="s">
        <v>18</v>
      </c>
      <c r="D67" s="13" t="s">
        <v>20</v>
      </c>
      <c r="E67" s="19" t="s">
        <v>88</v>
      </c>
      <c r="F67" s="13" t="s">
        <v>357</v>
      </c>
      <c r="G67" s="14" t="s">
        <v>248</v>
      </c>
      <c r="H67" s="15">
        <f t="shared" si="23"/>
        <v>75</v>
      </c>
      <c r="I67" s="15">
        <v>75</v>
      </c>
      <c r="J67" s="15">
        <v>0</v>
      </c>
      <c r="K67" s="15">
        <v>0</v>
      </c>
      <c r="L67" s="15">
        <v>0</v>
      </c>
      <c r="M67" s="61"/>
    </row>
    <row r="68" spans="1:13" ht="62.4" x14ac:dyDescent="0.3">
      <c r="A68" s="12" t="s">
        <v>401</v>
      </c>
      <c r="B68" s="52" t="s">
        <v>395</v>
      </c>
      <c r="C68" s="13" t="s">
        <v>18</v>
      </c>
      <c r="D68" s="13" t="s">
        <v>20</v>
      </c>
      <c r="E68" s="19" t="s">
        <v>435</v>
      </c>
      <c r="F68" s="13" t="s">
        <v>31</v>
      </c>
      <c r="G68" s="14" t="s">
        <v>248</v>
      </c>
      <c r="H68" s="15">
        <f t="shared" ref="H68" si="33">I68+K68+L68</f>
        <v>5000</v>
      </c>
      <c r="I68" s="15">
        <v>5000</v>
      </c>
      <c r="J68" s="15">
        <v>0</v>
      </c>
      <c r="K68" s="15">
        <v>0</v>
      </c>
      <c r="L68" s="15">
        <v>0</v>
      </c>
      <c r="M68" s="61"/>
    </row>
    <row r="69" spans="1:13" ht="249.6" x14ac:dyDescent="0.3">
      <c r="A69" s="12" t="s">
        <v>281</v>
      </c>
      <c r="B69" s="56" t="s">
        <v>398</v>
      </c>
      <c r="C69" s="13" t="s">
        <v>18</v>
      </c>
      <c r="D69" s="13" t="s">
        <v>20</v>
      </c>
      <c r="E69" s="19" t="s">
        <v>408</v>
      </c>
      <c r="F69" s="13" t="s">
        <v>5</v>
      </c>
      <c r="G69" s="14" t="s">
        <v>248</v>
      </c>
      <c r="H69" s="15">
        <f t="shared" si="23"/>
        <v>40000</v>
      </c>
      <c r="I69" s="15">
        <f>I70+I71</f>
        <v>40000</v>
      </c>
      <c r="J69" s="15">
        <f t="shared" ref="J69" si="34">J70+J71</f>
        <v>0</v>
      </c>
      <c r="K69" s="15">
        <f t="shared" ref="K69" si="35">K70+K71</f>
        <v>0</v>
      </c>
      <c r="L69" s="15">
        <f t="shared" ref="L69" si="36">L70+L71</f>
        <v>0</v>
      </c>
      <c r="M69" s="61"/>
    </row>
    <row r="70" spans="1:13" ht="31.2" x14ac:dyDescent="0.3">
      <c r="A70" s="12" t="s">
        <v>403</v>
      </c>
      <c r="B70" s="52" t="s">
        <v>405</v>
      </c>
      <c r="C70" s="13" t="s">
        <v>18</v>
      </c>
      <c r="D70" s="13" t="s">
        <v>20</v>
      </c>
      <c r="E70" s="19" t="s">
        <v>278</v>
      </c>
      <c r="F70" s="13" t="s">
        <v>276</v>
      </c>
      <c r="G70" s="14" t="s">
        <v>248</v>
      </c>
      <c r="H70" s="15">
        <f t="shared" si="23"/>
        <v>20000</v>
      </c>
      <c r="I70" s="15">
        <v>20000</v>
      </c>
      <c r="J70" s="15">
        <v>0</v>
      </c>
      <c r="K70" s="15">
        <v>0</v>
      </c>
      <c r="L70" s="15">
        <v>0</v>
      </c>
      <c r="M70" s="61"/>
    </row>
    <row r="71" spans="1:13" ht="62.4" x14ac:dyDescent="0.3">
      <c r="A71" s="12" t="s">
        <v>404</v>
      </c>
      <c r="B71" s="56" t="s">
        <v>406</v>
      </c>
      <c r="C71" s="13" t="s">
        <v>18</v>
      </c>
      <c r="D71" s="13" t="s">
        <v>20</v>
      </c>
      <c r="E71" s="19" t="s">
        <v>407</v>
      </c>
      <c r="F71" s="13" t="s">
        <v>30</v>
      </c>
      <c r="G71" s="14" t="s">
        <v>248</v>
      </c>
      <c r="H71" s="15">
        <f t="shared" si="23"/>
        <v>20000</v>
      </c>
      <c r="I71" s="15">
        <v>20000</v>
      </c>
      <c r="J71" s="15">
        <v>0</v>
      </c>
      <c r="K71" s="15">
        <v>0</v>
      </c>
      <c r="L71" s="15">
        <v>0</v>
      </c>
      <c r="M71" s="61"/>
    </row>
    <row r="72" spans="1:13" ht="15.6" x14ac:dyDescent="0.3">
      <c r="A72" s="12" t="s">
        <v>340</v>
      </c>
      <c r="B72" s="56" t="s">
        <v>344</v>
      </c>
      <c r="C72" s="13" t="s">
        <v>18</v>
      </c>
      <c r="D72" s="13" t="s">
        <v>20</v>
      </c>
      <c r="E72" s="19" t="s">
        <v>345</v>
      </c>
      <c r="F72" s="13" t="s">
        <v>5</v>
      </c>
      <c r="G72" s="14" t="s">
        <v>248</v>
      </c>
      <c r="H72" s="15">
        <f t="shared" si="23"/>
        <v>2000</v>
      </c>
      <c r="I72" s="15">
        <f>SUM(I73:I74)</f>
        <v>508</v>
      </c>
      <c r="J72" s="15">
        <f t="shared" ref="J72" si="37">SUM(J73:J74)</f>
        <v>0</v>
      </c>
      <c r="K72" s="15">
        <f t="shared" ref="K72" si="38">SUM(K73:K74)</f>
        <v>1492</v>
      </c>
      <c r="L72" s="15">
        <f t="shared" ref="L72" si="39">SUM(L73:L74)</f>
        <v>0</v>
      </c>
      <c r="M72" s="61"/>
    </row>
    <row r="73" spans="1:13" ht="46.8" x14ac:dyDescent="0.3">
      <c r="A73" s="12" t="s">
        <v>342</v>
      </c>
      <c r="B73" s="56" t="s">
        <v>346</v>
      </c>
      <c r="C73" s="13" t="s">
        <v>18</v>
      </c>
      <c r="D73" s="13" t="s">
        <v>20</v>
      </c>
      <c r="E73" s="19" t="s">
        <v>347</v>
      </c>
      <c r="F73" s="13" t="s">
        <v>22</v>
      </c>
      <c r="G73" s="14" t="s">
        <v>248</v>
      </c>
      <c r="H73" s="15">
        <f t="shared" si="23"/>
        <v>1492</v>
      </c>
      <c r="I73" s="15">
        <v>0</v>
      </c>
      <c r="J73" s="15">
        <v>0</v>
      </c>
      <c r="K73" s="15">
        <v>1492</v>
      </c>
      <c r="L73" s="15">
        <v>0</v>
      </c>
      <c r="M73" s="61"/>
    </row>
    <row r="74" spans="1:13" ht="31.2" x14ac:dyDescent="0.3">
      <c r="A74" s="12" t="s">
        <v>343</v>
      </c>
      <c r="B74" s="56" t="s">
        <v>348</v>
      </c>
      <c r="C74" s="13" t="s">
        <v>18</v>
      </c>
      <c r="D74" s="13" t="s">
        <v>20</v>
      </c>
      <c r="E74" s="19" t="s">
        <v>349</v>
      </c>
      <c r="F74" s="13" t="s">
        <v>22</v>
      </c>
      <c r="G74" s="14" t="s">
        <v>248</v>
      </c>
      <c r="H74" s="15">
        <f t="shared" si="23"/>
        <v>508</v>
      </c>
      <c r="I74" s="15">
        <v>508</v>
      </c>
      <c r="J74" s="15">
        <v>0</v>
      </c>
      <c r="K74" s="15">
        <v>0</v>
      </c>
      <c r="L74" s="15">
        <v>0</v>
      </c>
      <c r="M74" s="61"/>
    </row>
    <row r="75" spans="1:13" ht="31.2" x14ac:dyDescent="0.3">
      <c r="A75" s="12" t="s">
        <v>341</v>
      </c>
      <c r="B75" s="56" t="s">
        <v>352</v>
      </c>
      <c r="C75" s="20" t="s">
        <v>353</v>
      </c>
      <c r="D75" s="13" t="s">
        <v>20</v>
      </c>
      <c r="E75" s="19" t="s">
        <v>354</v>
      </c>
      <c r="F75" s="13" t="s">
        <v>22</v>
      </c>
      <c r="G75" s="14" t="s">
        <v>248</v>
      </c>
      <c r="H75" s="15">
        <f t="shared" si="23"/>
        <v>76000</v>
      </c>
      <c r="I75" s="15">
        <f>SUM(I76:I77)</f>
        <v>3800</v>
      </c>
      <c r="J75" s="15">
        <f t="shared" ref="J75" si="40">SUM(J76:J77)</f>
        <v>0</v>
      </c>
      <c r="K75" s="15">
        <f t="shared" ref="K75" si="41">SUM(K76:K77)</f>
        <v>72200</v>
      </c>
      <c r="L75" s="15">
        <f t="shared" ref="L75" si="42">SUM(L76:L77)</f>
        <v>0</v>
      </c>
      <c r="M75" s="61"/>
    </row>
    <row r="76" spans="1:13" ht="78" x14ac:dyDescent="0.3">
      <c r="A76" s="12" t="s">
        <v>350</v>
      </c>
      <c r="B76" s="56" t="s">
        <v>355</v>
      </c>
      <c r="C76" s="20" t="s">
        <v>353</v>
      </c>
      <c r="D76" s="13" t="s">
        <v>20</v>
      </c>
      <c r="E76" s="19" t="s">
        <v>356</v>
      </c>
      <c r="F76" s="13" t="s">
        <v>22</v>
      </c>
      <c r="G76" s="14" t="s">
        <v>248</v>
      </c>
      <c r="H76" s="15">
        <f t="shared" si="23"/>
        <v>72200</v>
      </c>
      <c r="I76" s="15">
        <v>0</v>
      </c>
      <c r="J76" s="15">
        <v>0</v>
      </c>
      <c r="K76" s="15">
        <v>72200</v>
      </c>
      <c r="L76" s="15">
        <v>0</v>
      </c>
      <c r="M76" s="61"/>
    </row>
    <row r="77" spans="1:13" ht="46.8" x14ac:dyDescent="0.3">
      <c r="A77" s="12" t="s">
        <v>351</v>
      </c>
      <c r="B77" s="56" t="s">
        <v>308</v>
      </c>
      <c r="C77" s="13" t="s">
        <v>18</v>
      </c>
      <c r="D77" s="13" t="s">
        <v>20</v>
      </c>
      <c r="E77" s="19" t="s">
        <v>309</v>
      </c>
      <c r="F77" s="13" t="s">
        <v>7</v>
      </c>
      <c r="G77" s="14" t="s">
        <v>248</v>
      </c>
      <c r="H77" s="15">
        <f t="shared" si="23"/>
        <v>3800</v>
      </c>
      <c r="I77" s="15">
        <v>3800</v>
      </c>
      <c r="J77" s="15">
        <v>0</v>
      </c>
      <c r="K77" s="15">
        <v>0</v>
      </c>
      <c r="L77" s="15">
        <v>0</v>
      </c>
      <c r="M77" s="61"/>
    </row>
    <row r="78" spans="1:13" ht="46.8" x14ac:dyDescent="0.3">
      <c r="A78" s="12" t="s">
        <v>184</v>
      </c>
      <c r="B78" s="54" t="s">
        <v>84</v>
      </c>
      <c r="C78" s="13" t="s">
        <v>18</v>
      </c>
      <c r="D78" s="13" t="s">
        <v>20</v>
      </c>
      <c r="E78" s="19" t="s">
        <v>89</v>
      </c>
      <c r="F78" s="13" t="s">
        <v>5</v>
      </c>
      <c r="G78" s="14" t="s">
        <v>248</v>
      </c>
      <c r="H78" s="15">
        <f t="shared" si="23"/>
        <v>1100</v>
      </c>
      <c r="I78" s="15">
        <f t="shared" ref="I78:J79" si="43">I79</f>
        <v>1100</v>
      </c>
      <c r="J78" s="15">
        <f t="shared" si="43"/>
        <v>0</v>
      </c>
      <c r="K78" s="15">
        <f t="shared" ref="K78:L79" si="44">K79</f>
        <v>0</v>
      </c>
      <c r="L78" s="15">
        <f t="shared" si="44"/>
        <v>0</v>
      </c>
      <c r="M78" s="61"/>
    </row>
    <row r="79" spans="1:13" ht="46.8" x14ac:dyDescent="0.3">
      <c r="A79" s="12" t="s">
        <v>185</v>
      </c>
      <c r="B79" s="52" t="s">
        <v>23</v>
      </c>
      <c r="C79" s="13" t="s">
        <v>18</v>
      </c>
      <c r="D79" s="13" t="s">
        <v>20</v>
      </c>
      <c r="E79" s="19" t="s">
        <v>90</v>
      </c>
      <c r="F79" s="13" t="s">
        <v>5</v>
      </c>
      <c r="G79" s="14" t="s">
        <v>248</v>
      </c>
      <c r="H79" s="15">
        <f t="shared" si="23"/>
        <v>1100</v>
      </c>
      <c r="I79" s="15">
        <f t="shared" si="43"/>
        <v>1100</v>
      </c>
      <c r="J79" s="15">
        <f t="shared" si="43"/>
        <v>0</v>
      </c>
      <c r="K79" s="15">
        <f t="shared" si="44"/>
        <v>0</v>
      </c>
      <c r="L79" s="15">
        <f t="shared" si="44"/>
        <v>0</v>
      </c>
      <c r="M79" s="61"/>
    </row>
    <row r="80" spans="1:13" ht="46.8" x14ac:dyDescent="0.3">
      <c r="A80" s="12" t="s">
        <v>186</v>
      </c>
      <c r="B80" s="52" t="s">
        <v>24</v>
      </c>
      <c r="C80" s="13" t="s">
        <v>18</v>
      </c>
      <c r="D80" s="13" t="s">
        <v>20</v>
      </c>
      <c r="E80" s="19" t="s">
        <v>91</v>
      </c>
      <c r="F80" s="13" t="s">
        <v>7</v>
      </c>
      <c r="G80" s="14" t="s">
        <v>248</v>
      </c>
      <c r="H80" s="15">
        <f t="shared" si="23"/>
        <v>1100</v>
      </c>
      <c r="I80" s="15">
        <f>1900-800</f>
        <v>1100</v>
      </c>
      <c r="J80" s="15">
        <v>0</v>
      </c>
      <c r="K80" s="15">
        <v>0</v>
      </c>
      <c r="L80" s="15">
        <v>0</v>
      </c>
      <c r="M80" s="61"/>
    </row>
    <row r="81" spans="1:13" ht="31.2" x14ac:dyDescent="0.3">
      <c r="A81" s="12" t="s">
        <v>187</v>
      </c>
      <c r="B81" s="54" t="s">
        <v>85</v>
      </c>
      <c r="C81" s="13" t="s">
        <v>18</v>
      </c>
      <c r="D81" s="13" t="s">
        <v>20</v>
      </c>
      <c r="E81" s="19" t="s">
        <v>92</v>
      </c>
      <c r="F81" s="13" t="s">
        <v>5</v>
      </c>
      <c r="G81" s="14" t="s">
        <v>248</v>
      </c>
      <c r="H81" s="15">
        <f t="shared" si="23"/>
        <v>1530</v>
      </c>
      <c r="I81" s="15">
        <f>I82</f>
        <v>1530</v>
      </c>
      <c r="J81" s="15">
        <f>J82</f>
        <v>0</v>
      </c>
      <c r="K81" s="15">
        <f t="shared" ref="K81:L81" si="45">K82</f>
        <v>0</v>
      </c>
      <c r="L81" s="15">
        <f t="shared" si="45"/>
        <v>0</v>
      </c>
      <c r="M81" s="61"/>
    </row>
    <row r="82" spans="1:13" ht="31.2" x14ac:dyDescent="0.3">
      <c r="A82" s="12" t="s">
        <v>188</v>
      </c>
      <c r="B82" s="52" t="s">
        <v>26</v>
      </c>
      <c r="C82" s="13" t="s">
        <v>18</v>
      </c>
      <c r="D82" s="13" t="s">
        <v>20</v>
      </c>
      <c r="E82" s="19" t="s">
        <v>93</v>
      </c>
      <c r="F82" s="13" t="s">
        <v>5</v>
      </c>
      <c r="G82" s="14" t="s">
        <v>248</v>
      </c>
      <c r="H82" s="15">
        <f t="shared" si="23"/>
        <v>1530</v>
      </c>
      <c r="I82" s="15">
        <f>SUM(I83)</f>
        <v>1530</v>
      </c>
      <c r="J82" s="15">
        <f t="shared" ref="J82:L82" si="46">SUM(J83)</f>
        <v>0</v>
      </c>
      <c r="K82" s="15">
        <f t="shared" si="46"/>
        <v>0</v>
      </c>
      <c r="L82" s="15">
        <f t="shared" si="46"/>
        <v>0</v>
      </c>
      <c r="M82" s="61"/>
    </row>
    <row r="83" spans="1:13" ht="62.4" x14ac:dyDescent="0.3">
      <c r="A83" s="12" t="s">
        <v>189</v>
      </c>
      <c r="B83" s="52" t="s">
        <v>277</v>
      </c>
      <c r="C83" s="13" t="s">
        <v>18</v>
      </c>
      <c r="D83" s="13" t="s">
        <v>20</v>
      </c>
      <c r="E83" s="19" t="s">
        <v>94</v>
      </c>
      <c r="F83" s="13" t="s">
        <v>7</v>
      </c>
      <c r="G83" s="14" t="s">
        <v>248</v>
      </c>
      <c r="H83" s="15">
        <f t="shared" si="23"/>
        <v>1530</v>
      </c>
      <c r="I83" s="15">
        <v>1530</v>
      </c>
      <c r="J83" s="15">
        <v>0</v>
      </c>
      <c r="K83" s="15">
        <v>0</v>
      </c>
      <c r="L83" s="15">
        <v>0</v>
      </c>
      <c r="M83" s="61"/>
    </row>
    <row r="84" spans="1:13" ht="62.4" x14ac:dyDescent="0.3">
      <c r="A84" s="8" t="s">
        <v>190</v>
      </c>
      <c r="B84" s="53" t="s">
        <v>50</v>
      </c>
      <c r="C84" s="9" t="s">
        <v>102</v>
      </c>
      <c r="D84" s="9" t="s">
        <v>102</v>
      </c>
      <c r="E84" s="9" t="s">
        <v>80</v>
      </c>
      <c r="F84" s="9" t="s">
        <v>5</v>
      </c>
      <c r="G84" s="10" t="s">
        <v>248</v>
      </c>
      <c r="H84" s="11">
        <f t="shared" si="23"/>
        <v>328393.80000000005</v>
      </c>
      <c r="I84" s="11">
        <f t="shared" ref="I84:L84" si="47">I85+I88+I92</f>
        <v>104650.9</v>
      </c>
      <c r="J84" s="11">
        <f t="shared" si="47"/>
        <v>0</v>
      </c>
      <c r="K84" s="11">
        <f t="shared" si="47"/>
        <v>223742.90000000002</v>
      </c>
      <c r="L84" s="11">
        <f t="shared" si="47"/>
        <v>0</v>
      </c>
      <c r="M84" s="62"/>
    </row>
    <row r="85" spans="1:13" ht="62.4" x14ac:dyDescent="0.3">
      <c r="A85" s="12" t="s">
        <v>191</v>
      </c>
      <c r="B85" s="52" t="s">
        <v>121</v>
      </c>
      <c r="C85" s="13" t="s">
        <v>18</v>
      </c>
      <c r="D85" s="13" t="s">
        <v>14</v>
      </c>
      <c r="E85" s="13" t="s">
        <v>81</v>
      </c>
      <c r="F85" s="13" t="s">
        <v>5</v>
      </c>
      <c r="G85" s="14" t="s">
        <v>248</v>
      </c>
      <c r="H85" s="15">
        <f t="shared" ref="H85:H118" si="48">I85+K85+L85</f>
        <v>280874.60000000003</v>
      </c>
      <c r="I85" s="15">
        <f>SUM(I86:I87)</f>
        <v>57131.7</v>
      </c>
      <c r="J85" s="15">
        <f t="shared" ref="J85" si="49">SUM(J86:J87)</f>
        <v>0</v>
      </c>
      <c r="K85" s="15">
        <f t="shared" ref="K85" si="50">SUM(K86:K87)</f>
        <v>223742.90000000002</v>
      </c>
      <c r="L85" s="15">
        <f t="shared" ref="L85" si="51">SUM(L86:L87)</f>
        <v>0</v>
      </c>
      <c r="M85" s="61"/>
    </row>
    <row r="86" spans="1:13" ht="93.6" x14ac:dyDescent="0.3">
      <c r="A86" s="12" t="s">
        <v>192</v>
      </c>
      <c r="B86" s="52" t="s">
        <v>391</v>
      </c>
      <c r="C86" s="13" t="s">
        <v>18</v>
      </c>
      <c r="D86" s="13" t="s">
        <v>14</v>
      </c>
      <c r="E86" s="13" t="s">
        <v>436</v>
      </c>
      <c r="F86" s="13" t="s">
        <v>22</v>
      </c>
      <c r="G86" s="14" t="s">
        <v>248</v>
      </c>
      <c r="H86" s="15">
        <f t="shared" si="48"/>
        <v>223742.90000000002</v>
      </c>
      <c r="I86" s="15">
        <v>0</v>
      </c>
      <c r="J86" s="15">
        <v>0</v>
      </c>
      <c r="K86" s="15">
        <f>155253.7+68489.2</f>
        <v>223742.90000000002</v>
      </c>
      <c r="L86" s="15">
        <v>0</v>
      </c>
      <c r="M86" s="61"/>
    </row>
    <row r="87" spans="1:13" ht="78" x14ac:dyDescent="0.3">
      <c r="A87" s="12" t="s">
        <v>390</v>
      </c>
      <c r="B87" s="52" t="s">
        <v>267</v>
      </c>
      <c r="C87" s="13" t="s">
        <v>18</v>
      </c>
      <c r="D87" s="13" t="s">
        <v>14</v>
      </c>
      <c r="E87" s="13" t="s">
        <v>82</v>
      </c>
      <c r="F87" s="13" t="s">
        <v>22</v>
      </c>
      <c r="G87" s="14" t="s">
        <v>248</v>
      </c>
      <c r="H87" s="15">
        <f t="shared" si="48"/>
        <v>57131.7</v>
      </c>
      <c r="I87" s="15">
        <v>57131.7</v>
      </c>
      <c r="J87" s="15">
        <v>0</v>
      </c>
      <c r="K87" s="15">
        <v>0</v>
      </c>
      <c r="L87" s="15">
        <v>0</v>
      </c>
      <c r="M87" s="61"/>
    </row>
    <row r="88" spans="1:13" ht="46.8" x14ac:dyDescent="0.3">
      <c r="A88" s="12" t="s">
        <v>193</v>
      </c>
      <c r="B88" s="52" t="s">
        <v>122</v>
      </c>
      <c r="C88" s="13" t="s">
        <v>18</v>
      </c>
      <c r="D88" s="13" t="s">
        <v>14</v>
      </c>
      <c r="E88" s="13" t="s">
        <v>123</v>
      </c>
      <c r="F88" s="13" t="s">
        <v>5</v>
      </c>
      <c r="G88" s="14" t="s">
        <v>248</v>
      </c>
      <c r="H88" s="15">
        <f t="shared" si="48"/>
        <v>41069.199999999997</v>
      </c>
      <c r="I88" s="15">
        <f>SUM(I89:I91)</f>
        <v>41069.199999999997</v>
      </c>
      <c r="J88" s="15">
        <f t="shared" ref="J88" si="52">SUM(J89:J91)</f>
        <v>0</v>
      </c>
      <c r="K88" s="15">
        <f t="shared" ref="K88" si="53">SUM(K89:K91)</f>
        <v>0</v>
      </c>
      <c r="L88" s="15">
        <f t="shared" ref="L88" si="54">SUM(L89:L91)</f>
        <v>0</v>
      </c>
      <c r="M88" s="61"/>
    </row>
    <row r="89" spans="1:13" ht="195.6" customHeight="1" x14ac:dyDescent="0.3">
      <c r="A89" s="12" t="s">
        <v>194</v>
      </c>
      <c r="B89" s="52" t="s">
        <v>361</v>
      </c>
      <c r="C89" s="13" t="s">
        <v>18</v>
      </c>
      <c r="D89" s="13" t="s">
        <v>14</v>
      </c>
      <c r="E89" s="13" t="s">
        <v>360</v>
      </c>
      <c r="F89" s="13" t="s">
        <v>56</v>
      </c>
      <c r="G89" s="14" t="s">
        <v>248</v>
      </c>
      <c r="H89" s="15">
        <f t="shared" si="48"/>
        <v>104.7</v>
      </c>
      <c r="I89" s="15">
        <v>104.7</v>
      </c>
      <c r="J89" s="15">
        <f t="shared" ref="J89:L89" si="55">J90</f>
        <v>0</v>
      </c>
      <c r="K89" s="15">
        <f t="shared" si="55"/>
        <v>0</v>
      </c>
      <c r="L89" s="15">
        <f t="shared" si="55"/>
        <v>0</v>
      </c>
      <c r="M89" s="61"/>
    </row>
    <row r="90" spans="1:13" ht="234" x14ac:dyDescent="0.3">
      <c r="A90" s="12" t="s">
        <v>195</v>
      </c>
      <c r="B90" s="52" t="s">
        <v>362</v>
      </c>
      <c r="C90" s="13" t="s">
        <v>18</v>
      </c>
      <c r="D90" s="13" t="s">
        <v>14</v>
      </c>
      <c r="E90" s="13" t="s">
        <v>359</v>
      </c>
      <c r="F90" s="13" t="s">
        <v>56</v>
      </c>
      <c r="G90" s="14" t="s">
        <v>248</v>
      </c>
      <c r="H90" s="15">
        <f t="shared" si="48"/>
        <v>21860.7</v>
      </c>
      <c r="I90" s="15">
        <v>21860.7</v>
      </c>
      <c r="J90" s="15">
        <v>0</v>
      </c>
      <c r="K90" s="15">
        <v>0</v>
      </c>
      <c r="L90" s="15">
        <v>0</v>
      </c>
      <c r="M90" s="61"/>
    </row>
    <row r="91" spans="1:13" ht="234" x14ac:dyDescent="0.3">
      <c r="A91" s="12" t="s">
        <v>363</v>
      </c>
      <c r="B91" s="52" t="s">
        <v>364</v>
      </c>
      <c r="C91" s="13" t="s">
        <v>18</v>
      </c>
      <c r="D91" s="13" t="s">
        <v>14</v>
      </c>
      <c r="E91" s="13" t="s">
        <v>124</v>
      </c>
      <c r="F91" s="13" t="s">
        <v>56</v>
      </c>
      <c r="G91" s="14" t="s">
        <v>248</v>
      </c>
      <c r="H91" s="15">
        <f t="shared" si="48"/>
        <v>19103.8</v>
      </c>
      <c r="I91" s="15">
        <v>19103.8</v>
      </c>
      <c r="J91" s="15">
        <v>0</v>
      </c>
      <c r="K91" s="15">
        <v>0</v>
      </c>
      <c r="L91" s="15">
        <v>0</v>
      </c>
      <c r="M91" s="61"/>
    </row>
    <row r="92" spans="1:13" ht="31.2" x14ac:dyDescent="0.3">
      <c r="A92" s="12" t="s">
        <v>196</v>
      </c>
      <c r="B92" s="52" t="s">
        <v>179</v>
      </c>
      <c r="C92" s="13" t="s">
        <v>18</v>
      </c>
      <c r="D92" s="13" t="s">
        <v>14</v>
      </c>
      <c r="E92" s="13" t="s">
        <v>125</v>
      </c>
      <c r="F92" s="13" t="s">
        <v>5</v>
      </c>
      <c r="G92" s="14" t="s">
        <v>248</v>
      </c>
      <c r="H92" s="15">
        <f t="shared" si="48"/>
        <v>6450</v>
      </c>
      <c r="I92" s="15">
        <f>I93</f>
        <v>6450</v>
      </c>
      <c r="J92" s="15">
        <f>J93</f>
        <v>0</v>
      </c>
      <c r="K92" s="15">
        <f t="shared" ref="K92:L92" si="56">K93</f>
        <v>0</v>
      </c>
      <c r="L92" s="15">
        <f t="shared" si="56"/>
        <v>0</v>
      </c>
      <c r="M92" s="61"/>
    </row>
    <row r="93" spans="1:13" ht="31.2" x14ac:dyDescent="0.3">
      <c r="A93" s="12" t="s">
        <v>197</v>
      </c>
      <c r="B93" s="52" t="s">
        <v>180</v>
      </c>
      <c r="C93" s="13" t="s">
        <v>18</v>
      </c>
      <c r="D93" s="13" t="s">
        <v>14</v>
      </c>
      <c r="E93" s="13" t="s">
        <v>120</v>
      </c>
      <c r="F93" s="13" t="s">
        <v>5</v>
      </c>
      <c r="G93" s="14" t="s">
        <v>248</v>
      </c>
      <c r="H93" s="15">
        <f t="shared" si="48"/>
        <v>6450</v>
      </c>
      <c r="I93" s="15">
        <f>I94+I95</f>
        <v>6450</v>
      </c>
      <c r="J93" s="15">
        <f>J94+J95</f>
        <v>0</v>
      </c>
      <c r="K93" s="15">
        <f t="shared" ref="K93" si="57">K94+K95</f>
        <v>0</v>
      </c>
      <c r="L93" s="15">
        <f t="shared" ref="L93" si="58">L94+L95</f>
        <v>0</v>
      </c>
      <c r="M93" s="61"/>
    </row>
    <row r="94" spans="1:13" ht="46.8" x14ac:dyDescent="0.3">
      <c r="A94" s="12" t="s">
        <v>198</v>
      </c>
      <c r="B94" s="52" t="s">
        <v>62</v>
      </c>
      <c r="C94" s="13" t="s">
        <v>18</v>
      </c>
      <c r="D94" s="13" t="s">
        <v>14</v>
      </c>
      <c r="E94" s="13" t="s">
        <v>120</v>
      </c>
      <c r="F94" s="13" t="s">
        <v>7</v>
      </c>
      <c r="G94" s="14" t="s">
        <v>248</v>
      </c>
      <c r="H94" s="15">
        <f t="shared" si="48"/>
        <v>1500</v>
      </c>
      <c r="I94" s="15">
        <f>500+1000</f>
        <v>1500</v>
      </c>
      <c r="J94" s="15">
        <v>0</v>
      </c>
      <c r="K94" s="15">
        <v>0</v>
      </c>
      <c r="L94" s="15">
        <v>0</v>
      </c>
      <c r="M94" s="61"/>
    </row>
    <row r="95" spans="1:13" ht="15.6" x14ac:dyDescent="0.3">
      <c r="A95" s="12" t="s">
        <v>199</v>
      </c>
      <c r="B95" s="52" t="s">
        <v>9</v>
      </c>
      <c r="C95" s="13" t="s">
        <v>18</v>
      </c>
      <c r="D95" s="13" t="s">
        <v>14</v>
      </c>
      <c r="E95" s="13" t="s">
        <v>120</v>
      </c>
      <c r="F95" s="13" t="s">
        <v>10</v>
      </c>
      <c r="G95" s="14" t="s">
        <v>248</v>
      </c>
      <c r="H95" s="15">
        <f t="shared" si="48"/>
        <v>4950</v>
      </c>
      <c r="I95" s="15">
        <f>4000+950</f>
        <v>4950</v>
      </c>
      <c r="J95" s="15">
        <v>0</v>
      </c>
      <c r="K95" s="15">
        <v>0</v>
      </c>
      <c r="L95" s="15">
        <v>0</v>
      </c>
      <c r="M95" s="61"/>
    </row>
    <row r="96" spans="1:13" ht="62.4" x14ac:dyDescent="0.3">
      <c r="A96" s="8" t="s">
        <v>200</v>
      </c>
      <c r="B96" s="55" t="s">
        <v>68</v>
      </c>
      <c r="C96" s="9" t="s">
        <v>102</v>
      </c>
      <c r="D96" s="9" t="s">
        <v>102</v>
      </c>
      <c r="E96" s="10" t="s">
        <v>95</v>
      </c>
      <c r="F96" s="10" t="s">
        <v>5</v>
      </c>
      <c r="G96" s="10" t="s">
        <v>248</v>
      </c>
      <c r="H96" s="11">
        <f t="shared" si="48"/>
        <v>501637</v>
      </c>
      <c r="I96" s="17">
        <f>I97+I123</f>
        <v>373713.8</v>
      </c>
      <c r="J96" s="17">
        <f>J97+J123</f>
        <v>0</v>
      </c>
      <c r="K96" s="17">
        <f>K97+K123</f>
        <v>127923.2</v>
      </c>
      <c r="L96" s="17">
        <f>L97+L123</f>
        <v>0</v>
      </c>
      <c r="M96" s="62"/>
    </row>
    <row r="97" spans="1:13" ht="31.2" x14ac:dyDescent="0.3">
      <c r="A97" s="12" t="s">
        <v>201</v>
      </c>
      <c r="B97" s="52" t="s">
        <v>279</v>
      </c>
      <c r="C97" s="13" t="s">
        <v>102</v>
      </c>
      <c r="D97" s="13" t="s">
        <v>102</v>
      </c>
      <c r="E97" s="13" t="s">
        <v>137</v>
      </c>
      <c r="F97" s="13" t="s">
        <v>5</v>
      </c>
      <c r="G97" s="14" t="s">
        <v>248</v>
      </c>
      <c r="H97" s="15">
        <f t="shared" si="48"/>
        <v>465466.2</v>
      </c>
      <c r="I97" s="16">
        <f t="shared" ref="I97:K97" si="59">I98+I106+I107+I109+I111</f>
        <v>367684</v>
      </c>
      <c r="J97" s="16">
        <f t="shared" si="59"/>
        <v>0</v>
      </c>
      <c r="K97" s="16">
        <f t="shared" si="59"/>
        <v>97782.2</v>
      </c>
      <c r="L97" s="16">
        <f>L98+L106+L107+L111</f>
        <v>0</v>
      </c>
      <c r="M97" s="61"/>
    </row>
    <row r="98" spans="1:13" ht="62.4" x14ac:dyDescent="0.3">
      <c r="A98" s="12" t="s">
        <v>202</v>
      </c>
      <c r="B98" s="52" t="s">
        <v>138</v>
      </c>
      <c r="C98" s="13" t="s">
        <v>18</v>
      </c>
      <c r="D98" s="13" t="s">
        <v>25</v>
      </c>
      <c r="E98" s="19" t="s">
        <v>139</v>
      </c>
      <c r="F98" s="13" t="s">
        <v>5</v>
      </c>
      <c r="G98" s="14" t="s">
        <v>248</v>
      </c>
      <c r="H98" s="15">
        <f t="shared" si="48"/>
        <v>232781.09999999998</v>
      </c>
      <c r="I98" s="15">
        <f>I99+I100+I101</f>
        <v>229731.09999999998</v>
      </c>
      <c r="J98" s="15">
        <f t="shared" ref="J98:L98" si="60">J99+J100+J101</f>
        <v>0</v>
      </c>
      <c r="K98" s="15">
        <f t="shared" si="60"/>
        <v>3050</v>
      </c>
      <c r="L98" s="15">
        <f t="shared" si="60"/>
        <v>0</v>
      </c>
      <c r="M98" s="61"/>
    </row>
    <row r="99" spans="1:13" ht="78" x14ac:dyDescent="0.3">
      <c r="A99" s="12" t="s">
        <v>365</v>
      </c>
      <c r="B99" s="56" t="s">
        <v>366</v>
      </c>
      <c r="C99" s="13" t="s">
        <v>18</v>
      </c>
      <c r="D99" s="13" t="s">
        <v>25</v>
      </c>
      <c r="E99" s="19" t="s">
        <v>367</v>
      </c>
      <c r="F99" s="13" t="s">
        <v>7</v>
      </c>
      <c r="G99" s="14" t="s">
        <v>248</v>
      </c>
      <c r="H99" s="15">
        <f t="shared" si="48"/>
        <v>3050</v>
      </c>
      <c r="I99" s="15">
        <v>0</v>
      </c>
      <c r="J99" s="15">
        <v>0</v>
      </c>
      <c r="K99" s="15">
        <f>1000+1000+400+500+150</f>
        <v>3050</v>
      </c>
      <c r="L99" s="15">
        <v>0</v>
      </c>
      <c r="M99" s="61"/>
    </row>
    <row r="100" spans="1:13" ht="78" x14ac:dyDescent="0.3">
      <c r="A100" s="12" t="s">
        <v>256</v>
      </c>
      <c r="B100" s="52" t="s">
        <v>257</v>
      </c>
      <c r="C100" s="13" t="s">
        <v>18</v>
      </c>
      <c r="D100" s="13" t="s">
        <v>25</v>
      </c>
      <c r="E100" s="19" t="s">
        <v>258</v>
      </c>
      <c r="F100" s="13" t="s">
        <v>31</v>
      </c>
      <c r="G100" s="14" t="s">
        <v>248</v>
      </c>
      <c r="H100" s="15">
        <f t="shared" si="48"/>
        <v>1048</v>
      </c>
      <c r="I100" s="15">
        <f>48+1000</f>
        <v>1048</v>
      </c>
      <c r="J100" s="15">
        <f>J101</f>
        <v>0</v>
      </c>
      <c r="K100" s="15">
        <f t="shared" ref="K100:L100" si="61">K101</f>
        <v>0</v>
      </c>
      <c r="L100" s="15">
        <f t="shared" si="61"/>
        <v>0</v>
      </c>
      <c r="M100" s="61"/>
    </row>
    <row r="101" spans="1:13" ht="62.4" x14ac:dyDescent="0.3">
      <c r="A101" s="12" t="s">
        <v>268</v>
      </c>
      <c r="B101" s="52" t="s">
        <v>140</v>
      </c>
      <c r="C101" s="13" t="s">
        <v>18</v>
      </c>
      <c r="D101" s="13" t="s">
        <v>25</v>
      </c>
      <c r="E101" s="19" t="s">
        <v>141</v>
      </c>
      <c r="F101" s="13" t="s">
        <v>5</v>
      </c>
      <c r="G101" s="14" t="s">
        <v>248</v>
      </c>
      <c r="H101" s="15">
        <f t="shared" si="48"/>
        <v>228683.09999999998</v>
      </c>
      <c r="I101" s="15">
        <f>SUM(I102:I105)</f>
        <v>228683.09999999998</v>
      </c>
      <c r="J101" s="15">
        <f t="shared" ref="J101:L101" si="62">SUM(J102:J105)</f>
        <v>0</v>
      </c>
      <c r="K101" s="15">
        <f t="shared" si="62"/>
        <v>0</v>
      </c>
      <c r="L101" s="15">
        <f t="shared" si="62"/>
        <v>0</v>
      </c>
      <c r="M101" s="61"/>
    </row>
    <row r="102" spans="1:13" ht="46.8" x14ac:dyDescent="0.3">
      <c r="A102" s="12" t="s">
        <v>269</v>
      </c>
      <c r="B102" s="52" t="s">
        <v>62</v>
      </c>
      <c r="C102" s="13" t="s">
        <v>18</v>
      </c>
      <c r="D102" s="13" t="s">
        <v>25</v>
      </c>
      <c r="E102" s="19" t="s">
        <v>141</v>
      </c>
      <c r="F102" s="13" t="s">
        <v>7</v>
      </c>
      <c r="G102" s="14" t="s">
        <v>248</v>
      </c>
      <c r="H102" s="15">
        <f t="shared" si="48"/>
        <v>71363.7</v>
      </c>
      <c r="I102" s="15">
        <f>86440.5-11894.2-3182.6</f>
        <v>71363.7</v>
      </c>
      <c r="J102" s="15">
        <v>0</v>
      </c>
      <c r="K102" s="15">
        <v>0</v>
      </c>
      <c r="L102" s="15">
        <v>0</v>
      </c>
      <c r="M102" s="61"/>
    </row>
    <row r="103" spans="1:13" ht="46.8" x14ac:dyDescent="0.3">
      <c r="A103" s="12" t="s">
        <v>270</v>
      </c>
      <c r="B103" s="52" t="s">
        <v>8</v>
      </c>
      <c r="C103" s="13" t="s">
        <v>18</v>
      </c>
      <c r="D103" s="13" t="s">
        <v>25</v>
      </c>
      <c r="E103" s="19" t="s">
        <v>141</v>
      </c>
      <c r="F103" s="13" t="s">
        <v>10</v>
      </c>
      <c r="G103" s="14" t="s">
        <v>248</v>
      </c>
      <c r="H103" s="15">
        <f t="shared" si="48"/>
        <v>156819.4</v>
      </c>
      <c r="I103" s="15">
        <f>117619.4+32750+6450</f>
        <v>156819.4</v>
      </c>
      <c r="J103" s="15">
        <v>0</v>
      </c>
      <c r="K103" s="15">
        <v>0</v>
      </c>
      <c r="L103" s="15">
        <v>0</v>
      </c>
      <c r="M103" s="61"/>
    </row>
    <row r="104" spans="1:13" ht="46.8" x14ac:dyDescent="0.3">
      <c r="A104" s="12" t="s">
        <v>271</v>
      </c>
      <c r="B104" s="52" t="s">
        <v>246</v>
      </c>
      <c r="C104" s="13" t="s">
        <v>18</v>
      </c>
      <c r="D104" s="13" t="s">
        <v>25</v>
      </c>
      <c r="E104" s="19" t="s">
        <v>141</v>
      </c>
      <c r="F104" s="13" t="s">
        <v>357</v>
      </c>
      <c r="G104" s="14" t="s">
        <v>248</v>
      </c>
      <c r="H104" s="15">
        <f t="shared" ref="H104" si="63">I104+K104+L104</f>
        <v>182.7</v>
      </c>
      <c r="I104" s="15">
        <v>182.7</v>
      </c>
      <c r="J104" s="15">
        <v>0</v>
      </c>
      <c r="K104" s="15">
        <v>0</v>
      </c>
      <c r="L104" s="15">
        <v>0</v>
      </c>
      <c r="M104" s="61"/>
    </row>
    <row r="105" spans="1:13" ht="46.8" x14ac:dyDescent="0.3">
      <c r="A105" s="12" t="s">
        <v>271</v>
      </c>
      <c r="B105" s="52" t="s">
        <v>246</v>
      </c>
      <c r="C105" s="13" t="s">
        <v>18</v>
      </c>
      <c r="D105" s="13" t="s">
        <v>25</v>
      </c>
      <c r="E105" s="19" t="s">
        <v>141</v>
      </c>
      <c r="F105" s="13" t="s">
        <v>247</v>
      </c>
      <c r="G105" s="14" t="s">
        <v>248</v>
      </c>
      <c r="H105" s="15">
        <f t="shared" si="48"/>
        <v>317.3</v>
      </c>
      <c r="I105" s="15">
        <v>317.3</v>
      </c>
      <c r="J105" s="15">
        <v>0</v>
      </c>
      <c r="K105" s="15">
        <v>0</v>
      </c>
      <c r="L105" s="15">
        <v>0</v>
      </c>
      <c r="M105" s="61"/>
    </row>
    <row r="106" spans="1:13" ht="109.2" x14ac:dyDescent="0.3">
      <c r="A106" s="12" t="s">
        <v>438</v>
      </c>
      <c r="B106" s="52" t="s">
        <v>297</v>
      </c>
      <c r="C106" s="13" t="s">
        <v>18</v>
      </c>
      <c r="D106" s="13" t="s">
        <v>25</v>
      </c>
      <c r="E106" s="19" t="s">
        <v>142</v>
      </c>
      <c r="F106" s="13" t="s">
        <v>31</v>
      </c>
      <c r="G106" s="14" t="s">
        <v>248</v>
      </c>
      <c r="H106" s="15">
        <f t="shared" si="48"/>
        <v>16792.099999999999</v>
      </c>
      <c r="I106" s="15">
        <f>14992.1+1800</f>
        <v>16792.099999999999</v>
      </c>
      <c r="J106" s="15">
        <v>0</v>
      </c>
      <c r="K106" s="15">
        <v>0</v>
      </c>
      <c r="L106" s="15">
        <v>0</v>
      </c>
      <c r="M106" s="61"/>
    </row>
    <row r="107" spans="1:13" ht="31.2" x14ac:dyDescent="0.3">
      <c r="A107" s="12" t="s">
        <v>206</v>
      </c>
      <c r="B107" s="52" t="s">
        <v>259</v>
      </c>
      <c r="C107" s="13" t="s">
        <v>18</v>
      </c>
      <c r="D107" s="13" t="s">
        <v>25</v>
      </c>
      <c r="E107" s="19" t="s">
        <v>263</v>
      </c>
      <c r="F107" s="13" t="s">
        <v>10</v>
      </c>
      <c r="G107" s="14" t="s">
        <v>248</v>
      </c>
      <c r="H107" s="15">
        <f t="shared" si="48"/>
        <v>400</v>
      </c>
      <c r="I107" s="15">
        <f>I108</f>
        <v>400</v>
      </c>
      <c r="J107" s="15">
        <f t="shared" ref="J107:L107" si="64">J108</f>
        <v>0</v>
      </c>
      <c r="K107" s="15">
        <f t="shared" si="64"/>
        <v>0</v>
      </c>
      <c r="L107" s="15">
        <f t="shared" si="64"/>
        <v>0</v>
      </c>
      <c r="M107" s="61"/>
    </row>
    <row r="108" spans="1:13" ht="31.2" x14ac:dyDescent="0.3">
      <c r="A108" s="12" t="s">
        <v>439</v>
      </c>
      <c r="B108" s="52" t="s">
        <v>264</v>
      </c>
      <c r="C108" s="13" t="s">
        <v>18</v>
      </c>
      <c r="D108" s="13" t="s">
        <v>25</v>
      </c>
      <c r="E108" s="19" t="s">
        <v>417</v>
      </c>
      <c r="F108" s="13" t="s">
        <v>7</v>
      </c>
      <c r="G108" s="14" t="s">
        <v>248</v>
      </c>
      <c r="H108" s="15">
        <f t="shared" si="48"/>
        <v>400</v>
      </c>
      <c r="I108" s="15">
        <v>400</v>
      </c>
      <c r="J108" s="15">
        <v>0</v>
      </c>
      <c r="K108" s="15">
        <v>0</v>
      </c>
      <c r="L108" s="15">
        <v>0</v>
      </c>
      <c r="M108" s="61"/>
    </row>
    <row r="109" spans="1:13" ht="46.8" x14ac:dyDescent="0.3">
      <c r="A109" s="12" t="s">
        <v>440</v>
      </c>
      <c r="B109" s="56" t="s">
        <v>410</v>
      </c>
      <c r="C109" s="13" t="s">
        <v>27</v>
      </c>
      <c r="D109" s="13" t="s">
        <v>32</v>
      </c>
      <c r="E109" s="13" t="s">
        <v>411</v>
      </c>
      <c r="F109" s="13" t="s">
        <v>31</v>
      </c>
      <c r="G109" s="14" t="s">
        <v>248</v>
      </c>
      <c r="H109" s="15">
        <f t="shared" si="48"/>
        <v>12776.599999999999</v>
      </c>
      <c r="I109" s="15">
        <f>I110</f>
        <v>12776.599999999999</v>
      </c>
      <c r="J109" s="15">
        <f t="shared" ref="J109:L109" si="65">J110</f>
        <v>0</v>
      </c>
      <c r="K109" s="15">
        <f t="shared" si="65"/>
        <v>0</v>
      </c>
      <c r="L109" s="15">
        <f t="shared" si="65"/>
        <v>0</v>
      </c>
      <c r="M109" s="61"/>
    </row>
    <row r="110" spans="1:13" ht="109.2" x14ac:dyDescent="0.3">
      <c r="A110" s="12" t="s">
        <v>437</v>
      </c>
      <c r="B110" s="56" t="s">
        <v>402</v>
      </c>
      <c r="C110" s="13" t="s">
        <v>27</v>
      </c>
      <c r="D110" s="13" t="s">
        <v>32</v>
      </c>
      <c r="E110" s="13" t="s">
        <v>409</v>
      </c>
      <c r="F110" s="13" t="s">
        <v>31</v>
      </c>
      <c r="G110" s="14" t="s">
        <v>248</v>
      </c>
      <c r="H110" s="15">
        <f t="shared" si="48"/>
        <v>12776.599999999999</v>
      </c>
      <c r="I110" s="15">
        <f>14243.8-1467.2</f>
        <v>12776.599999999999</v>
      </c>
      <c r="J110" s="15">
        <v>0</v>
      </c>
      <c r="K110" s="15">
        <v>0</v>
      </c>
      <c r="L110" s="15">
        <v>0</v>
      </c>
      <c r="M110" s="61"/>
    </row>
    <row r="111" spans="1:13" ht="31.2" x14ac:dyDescent="0.3">
      <c r="A111" s="12" t="s">
        <v>441</v>
      </c>
      <c r="B111" s="52" t="s">
        <v>372</v>
      </c>
      <c r="C111" s="13" t="s">
        <v>18</v>
      </c>
      <c r="D111" s="13" t="s">
        <v>25</v>
      </c>
      <c r="E111" s="19" t="s">
        <v>373</v>
      </c>
      <c r="F111" s="13" t="s">
        <v>5</v>
      </c>
      <c r="G111" s="14" t="s">
        <v>248</v>
      </c>
      <c r="H111" s="15">
        <f t="shared" si="48"/>
        <v>202716.4</v>
      </c>
      <c r="I111" s="15">
        <f>SUM(I112:I122)</f>
        <v>107984.2</v>
      </c>
      <c r="J111" s="15">
        <f t="shared" ref="J111:L111" si="66">SUM(J112:J122)</f>
        <v>0</v>
      </c>
      <c r="K111" s="15">
        <f t="shared" si="66"/>
        <v>94732.2</v>
      </c>
      <c r="L111" s="15">
        <f t="shared" si="66"/>
        <v>0</v>
      </c>
      <c r="M111" s="61"/>
    </row>
    <row r="112" spans="1:13" ht="78" x14ac:dyDescent="0.3">
      <c r="A112" s="12" t="s">
        <v>442</v>
      </c>
      <c r="B112" s="56" t="s">
        <v>368</v>
      </c>
      <c r="C112" s="13" t="s">
        <v>18</v>
      </c>
      <c r="D112" s="13" t="s">
        <v>25</v>
      </c>
      <c r="E112" s="19" t="s">
        <v>414</v>
      </c>
      <c r="F112" s="13" t="s">
        <v>7</v>
      </c>
      <c r="G112" s="14" t="s">
        <v>248</v>
      </c>
      <c r="H112" s="15">
        <f t="shared" ref="H112" si="67">I112+K112+L112</f>
        <v>3196.5</v>
      </c>
      <c r="I112" s="15">
        <v>3196.5</v>
      </c>
      <c r="J112" s="15">
        <v>0</v>
      </c>
      <c r="K112" s="15">
        <v>0</v>
      </c>
      <c r="L112" s="15">
        <v>0</v>
      </c>
      <c r="M112" s="61"/>
    </row>
    <row r="113" spans="1:13" ht="140.4" x14ac:dyDescent="0.3">
      <c r="A113" s="12" t="s">
        <v>453</v>
      </c>
      <c r="B113" s="56" t="s">
        <v>455</v>
      </c>
      <c r="C113" s="13" t="s">
        <v>18</v>
      </c>
      <c r="D113" s="13" t="s">
        <v>25</v>
      </c>
      <c r="E113" s="19" t="s">
        <v>414</v>
      </c>
      <c r="F113" s="13" t="s">
        <v>31</v>
      </c>
      <c r="G113" s="14" t="s">
        <v>248</v>
      </c>
      <c r="H113" s="15">
        <f t="shared" si="48"/>
        <v>49716.5</v>
      </c>
      <c r="I113" s="15">
        <v>49716.5</v>
      </c>
      <c r="J113" s="15">
        <v>0</v>
      </c>
      <c r="K113" s="15">
        <v>0</v>
      </c>
      <c r="L113" s="15">
        <v>0</v>
      </c>
      <c r="M113" s="61"/>
    </row>
    <row r="114" spans="1:13" ht="46.8" x14ac:dyDescent="0.3">
      <c r="A114" s="12" t="s">
        <v>443</v>
      </c>
      <c r="B114" s="57" t="s">
        <v>392</v>
      </c>
      <c r="C114" s="13" t="s">
        <v>18</v>
      </c>
      <c r="D114" s="13" t="s">
        <v>25</v>
      </c>
      <c r="E114" s="13" t="s">
        <v>412</v>
      </c>
      <c r="F114" s="13" t="s">
        <v>11</v>
      </c>
      <c r="G114" s="14" t="s">
        <v>248</v>
      </c>
      <c r="H114" s="15">
        <f t="shared" si="48"/>
        <v>10000</v>
      </c>
      <c r="I114" s="15">
        <v>0</v>
      </c>
      <c r="J114" s="15">
        <v>0</v>
      </c>
      <c r="K114" s="15">
        <v>10000</v>
      </c>
      <c r="L114" s="15">
        <v>0</v>
      </c>
      <c r="M114" s="61"/>
    </row>
    <row r="115" spans="1:13" ht="31.2" x14ac:dyDescent="0.3">
      <c r="A115" s="12" t="s">
        <v>444</v>
      </c>
      <c r="B115" s="57" t="s">
        <v>393</v>
      </c>
      <c r="C115" s="13" t="s">
        <v>18</v>
      </c>
      <c r="D115" s="13" t="s">
        <v>25</v>
      </c>
      <c r="E115" s="13" t="s">
        <v>413</v>
      </c>
      <c r="F115" s="13" t="s">
        <v>11</v>
      </c>
      <c r="G115" s="14" t="s">
        <v>248</v>
      </c>
      <c r="H115" s="15">
        <f t="shared" si="48"/>
        <v>10000</v>
      </c>
      <c r="I115" s="15">
        <v>10000</v>
      </c>
      <c r="J115" s="15">
        <v>0</v>
      </c>
      <c r="K115" s="15"/>
      <c r="L115" s="15">
        <v>0</v>
      </c>
      <c r="M115" s="61"/>
    </row>
    <row r="116" spans="1:13" ht="46.8" x14ac:dyDescent="0.3">
      <c r="A116" s="12" t="s">
        <v>445</v>
      </c>
      <c r="B116" s="56" t="s">
        <v>457</v>
      </c>
      <c r="C116" s="13" t="s">
        <v>18</v>
      </c>
      <c r="D116" s="13" t="s">
        <v>25</v>
      </c>
      <c r="E116" s="19" t="s">
        <v>456</v>
      </c>
      <c r="F116" s="13" t="s">
        <v>7</v>
      </c>
      <c r="G116" s="14" t="s">
        <v>248</v>
      </c>
      <c r="H116" s="15">
        <f t="shared" ref="H116" si="68">I116+K116+L116</f>
        <v>1670</v>
      </c>
      <c r="I116" s="15">
        <v>1670</v>
      </c>
      <c r="J116" s="15">
        <v>0</v>
      </c>
      <c r="K116" s="15">
        <v>0</v>
      </c>
      <c r="L116" s="15">
        <v>0</v>
      </c>
      <c r="M116" s="61"/>
    </row>
    <row r="117" spans="1:13" ht="46.8" x14ac:dyDescent="0.3">
      <c r="A117" s="12" t="s">
        <v>445</v>
      </c>
      <c r="B117" s="56" t="s">
        <v>371</v>
      </c>
      <c r="C117" s="13" t="s">
        <v>18</v>
      </c>
      <c r="D117" s="13" t="s">
        <v>25</v>
      </c>
      <c r="E117" s="19" t="s">
        <v>370</v>
      </c>
      <c r="F117" s="13" t="s">
        <v>7</v>
      </c>
      <c r="G117" s="14" t="s">
        <v>248</v>
      </c>
      <c r="H117" s="15">
        <f t="shared" si="48"/>
        <v>5595</v>
      </c>
      <c r="I117" s="15">
        <v>0</v>
      </c>
      <c r="J117" s="15">
        <v>0</v>
      </c>
      <c r="K117" s="15">
        <v>5595</v>
      </c>
      <c r="L117" s="15">
        <v>0</v>
      </c>
      <c r="M117" s="61"/>
    </row>
    <row r="118" spans="1:13" ht="31.2" x14ac:dyDescent="0.3">
      <c r="A118" s="12" t="s">
        <v>446</v>
      </c>
      <c r="B118" s="52" t="s">
        <v>265</v>
      </c>
      <c r="C118" s="13" t="s">
        <v>18</v>
      </c>
      <c r="D118" s="13" t="s">
        <v>25</v>
      </c>
      <c r="E118" s="19" t="s">
        <v>369</v>
      </c>
      <c r="F118" s="13" t="s">
        <v>7</v>
      </c>
      <c r="G118" s="14" t="s">
        <v>248</v>
      </c>
      <c r="H118" s="15">
        <f t="shared" si="48"/>
        <v>6365.2999999999993</v>
      </c>
      <c r="I118" s="15">
        <f>3182.7+3182.6</f>
        <v>6365.2999999999993</v>
      </c>
      <c r="J118" s="15">
        <v>0</v>
      </c>
      <c r="K118" s="15">
        <v>0</v>
      </c>
      <c r="L118" s="15">
        <v>0</v>
      </c>
      <c r="M118" s="61"/>
    </row>
    <row r="119" spans="1:13" ht="109.2" x14ac:dyDescent="0.3">
      <c r="A119" s="12" t="s">
        <v>447</v>
      </c>
      <c r="B119" s="56" t="s">
        <v>375</v>
      </c>
      <c r="C119" s="13" t="s">
        <v>18</v>
      </c>
      <c r="D119" s="13" t="s">
        <v>25</v>
      </c>
      <c r="E119" s="19" t="s">
        <v>376</v>
      </c>
      <c r="F119" s="13" t="s">
        <v>7</v>
      </c>
      <c r="G119" s="14" t="s">
        <v>248</v>
      </c>
      <c r="H119" s="15">
        <f t="shared" ref="H119:H147" si="69">I119+K119+L119</f>
        <v>52048.2</v>
      </c>
      <c r="I119" s="15">
        <v>0</v>
      </c>
      <c r="J119" s="15">
        <v>0</v>
      </c>
      <c r="K119" s="15">
        <v>52048.2</v>
      </c>
      <c r="L119" s="15">
        <v>0</v>
      </c>
      <c r="M119" s="61"/>
    </row>
    <row r="120" spans="1:13" ht="93.6" x14ac:dyDescent="0.3">
      <c r="A120" s="12" t="s">
        <v>448</v>
      </c>
      <c r="B120" s="56" t="s">
        <v>377</v>
      </c>
      <c r="C120" s="13" t="s">
        <v>18</v>
      </c>
      <c r="D120" s="13" t="s">
        <v>25</v>
      </c>
      <c r="E120" s="19" t="s">
        <v>378</v>
      </c>
      <c r="F120" s="13" t="s">
        <v>7</v>
      </c>
      <c r="G120" s="14" t="s">
        <v>248</v>
      </c>
      <c r="H120" s="15">
        <f t="shared" si="69"/>
        <v>27812.5</v>
      </c>
      <c r="I120" s="15">
        <f>17721.5+10091</f>
        <v>27812.5</v>
      </c>
      <c r="J120" s="15">
        <v>0</v>
      </c>
      <c r="K120" s="15">
        <v>0</v>
      </c>
      <c r="L120" s="15">
        <v>0</v>
      </c>
      <c r="M120" s="61"/>
    </row>
    <row r="121" spans="1:13" ht="124.8" x14ac:dyDescent="0.3">
      <c r="A121" s="12" t="s">
        <v>450</v>
      </c>
      <c r="B121" s="56" t="s">
        <v>452</v>
      </c>
      <c r="C121" s="13" t="s">
        <v>27</v>
      </c>
      <c r="D121" s="14" t="s">
        <v>32</v>
      </c>
      <c r="E121" s="13" t="s">
        <v>451</v>
      </c>
      <c r="F121" s="13" t="s">
        <v>31</v>
      </c>
      <c r="G121" s="14" t="s">
        <v>248</v>
      </c>
      <c r="H121" s="15">
        <f>I121+K121+L121</f>
        <v>27089</v>
      </c>
      <c r="I121" s="15">
        <v>0</v>
      </c>
      <c r="J121" s="15">
        <v>0</v>
      </c>
      <c r="K121" s="15">
        <v>27089</v>
      </c>
      <c r="L121" s="15">
        <v>0</v>
      </c>
      <c r="M121" s="61"/>
    </row>
    <row r="122" spans="1:13" ht="109.2" x14ac:dyDescent="0.3">
      <c r="A122" s="12" t="s">
        <v>454</v>
      </c>
      <c r="B122" s="56" t="s">
        <v>374</v>
      </c>
      <c r="C122" s="13" t="s">
        <v>27</v>
      </c>
      <c r="D122" s="14" t="s">
        <v>32</v>
      </c>
      <c r="E122" s="13" t="s">
        <v>449</v>
      </c>
      <c r="F122" s="13" t="s">
        <v>31</v>
      </c>
      <c r="G122" s="14" t="s">
        <v>248</v>
      </c>
      <c r="H122" s="15">
        <f>I122+K122+L122</f>
        <v>9223.4</v>
      </c>
      <c r="I122" s="15">
        <v>9223.4</v>
      </c>
      <c r="J122" s="15">
        <v>0</v>
      </c>
      <c r="K122" s="15">
        <v>0</v>
      </c>
      <c r="L122" s="15">
        <v>0</v>
      </c>
      <c r="M122" s="61"/>
    </row>
    <row r="123" spans="1:13" ht="62.4" x14ac:dyDescent="0.3">
      <c r="A123" s="12" t="s">
        <v>203</v>
      </c>
      <c r="B123" s="54" t="s">
        <v>260</v>
      </c>
      <c r="C123" s="13" t="s">
        <v>18</v>
      </c>
      <c r="D123" s="13" t="s">
        <v>14</v>
      </c>
      <c r="E123" s="13" t="s">
        <v>143</v>
      </c>
      <c r="F123" s="13" t="s">
        <v>5</v>
      </c>
      <c r="G123" s="14" t="s">
        <v>248</v>
      </c>
      <c r="H123" s="15">
        <f t="shared" si="69"/>
        <v>36170.800000000003</v>
      </c>
      <c r="I123" s="15">
        <f>I124</f>
        <v>6029.7999999999993</v>
      </c>
      <c r="J123" s="15">
        <f>J124</f>
        <v>0</v>
      </c>
      <c r="K123" s="15">
        <f t="shared" ref="K123:L123" si="70">K124</f>
        <v>30141</v>
      </c>
      <c r="L123" s="15">
        <f t="shared" si="70"/>
        <v>0</v>
      </c>
      <c r="M123" s="61"/>
    </row>
    <row r="124" spans="1:13" ht="46.8" x14ac:dyDescent="0.3">
      <c r="A124" s="12" t="s">
        <v>204</v>
      </c>
      <c r="B124" s="56" t="s">
        <v>283</v>
      </c>
      <c r="C124" s="13" t="s">
        <v>18</v>
      </c>
      <c r="D124" s="13" t="s">
        <v>14</v>
      </c>
      <c r="E124" s="13" t="s">
        <v>144</v>
      </c>
      <c r="F124" s="13" t="s">
        <v>5</v>
      </c>
      <c r="G124" s="14" t="s">
        <v>248</v>
      </c>
      <c r="H124" s="15">
        <f t="shared" si="69"/>
        <v>36170.800000000003</v>
      </c>
      <c r="I124" s="15">
        <f>SUM(I125:I128)</f>
        <v>6029.7999999999993</v>
      </c>
      <c r="J124" s="15">
        <f t="shared" ref="J124" si="71">SUM(J125:J128)</f>
        <v>0</v>
      </c>
      <c r="K124" s="15">
        <f t="shared" ref="K124" si="72">SUM(K125:K128)</f>
        <v>30141</v>
      </c>
      <c r="L124" s="15">
        <f t="shared" ref="L124" si="73">SUM(L125:L128)</f>
        <v>0</v>
      </c>
      <c r="M124" s="61"/>
    </row>
    <row r="125" spans="1:13" ht="124.8" x14ac:dyDescent="0.3">
      <c r="A125" s="12" t="s">
        <v>205</v>
      </c>
      <c r="B125" s="52" t="s">
        <v>321</v>
      </c>
      <c r="C125" s="13" t="s">
        <v>18</v>
      </c>
      <c r="D125" s="13" t="s">
        <v>14</v>
      </c>
      <c r="E125" s="13" t="s">
        <v>396</v>
      </c>
      <c r="F125" s="13" t="s">
        <v>30</v>
      </c>
      <c r="G125" s="14" t="s">
        <v>248</v>
      </c>
      <c r="H125" s="15">
        <f t="shared" si="69"/>
        <v>11074.1</v>
      </c>
      <c r="I125" s="15">
        <v>0</v>
      </c>
      <c r="J125" s="15">
        <v>0</v>
      </c>
      <c r="K125" s="15">
        <f>6748.5+4325.6</f>
        <v>11074.1</v>
      </c>
      <c r="L125" s="15">
        <v>0</v>
      </c>
      <c r="M125" s="61"/>
    </row>
    <row r="126" spans="1:13" ht="124.8" x14ac:dyDescent="0.3">
      <c r="A126" s="12" t="s">
        <v>319</v>
      </c>
      <c r="B126" s="52" t="s">
        <v>321</v>
      </c>
      <c r="C126" s="13" t="s">
        <v>18</v>
      </c>
      <c r="D126" s="13" t="s">
        <v>14</v>
      </c>
      <c r="E126" s="13" t="s">
        <v>261</v>
      </c>
      <c r="F126" s="13" t="s">
        <v>30</v>
      </c>
      <c r="G126" s="14" t="s">
        <v>248</v>
      </c>
      <c r="H126" s="15">
        <f t="shared" si="69"/>
        <v>3755.7</v>
      </c>
      <c r="I126" s="15">
        <f>4355.7-600</f>
        <v>3755.7</v>
      </c>
      <c r="J126" s="15">
        <v>0</v>
      </c>
      <c r="K126" s="15">
        <v>0</v>
      </c>
      <c r="L126" s="15">
        <v>0</v>
      </c>
      <c r="M126" s="61"/>
    </row>
    <row r="127" spans="1:13" ht="124.8" x14ac:dyDescent="0.3">
      <c r="A127" s="12" t="s">
        <v>379</v>
      </c>
      <c r="B127" s="52" t="s">
        <v>320</v>
      </c>
      <c r="C127" s="13" t="s">
        <v>18</v>
      </c>
      <c r="D127" s="13" t="s">
        <v>14</v>
      </c>
      <c r="E127" s="13" t="s">
        <v>397</v>
      </c>
      <c r="F127" s="13" t="s">
        <v>30</v>
      </c>
      <c r="G127" s="14" t="s">
        <v>248</v>
      </c>
      <c r="H127" s="15">
        <f t="shared" si="69"/>
        <v>19066.900000000001</v>
      </c>
      <c r="I127" s="15">
        <v>0</v>
      </c>
      <c r="J127" s="15">
        <v>0</v>
      </c>
      <c r="K127" s="15">
        <v>19066.900000000001</v>
      </c>
      <c r="L127" s="15">
        <v>0</v>
      </c>
      <c r="M127" s="61"/>
    </row>
    <row r="128" spans="1:13" ht="124.8" x14ac:dyDescent="0.3">
      <c r="A128" s="12" t="s">
        <v>458</v>
      </c>
      <c r="B128" s="52" t="s">
        <v>320</v>
      </c>
      <c r="C128" s="13" t="s">
        <v>18</v>
      </c>
      <c r="D128" s="13" t="s">
        <v>14</v>
      </c>
      <c r="E128" s="13" t="s">
        <v>322</v>
      </c>
      <c r="F128" s="13" t="s">
        <v>30</v>
      </c>
      <c r="G128" s="14" t="s">
        <v>248</v>
      </c>
      <c r="H128" s="15">
        <f t="shared" si="69"/>
        <v>2274.1</v>
      </c>
      <c r="I128" s="15">
        <v>2274.1</v>
      </c>
      <c r="J128" s="15">
        <v>0</v>
      </c>
      <c r="K128" s="15">
        <v>0</v>
      </c>
      <c r="L128" s="15">
        <v>0</v>
      </c>
      <c r="M128" s="61"/>
    </row>
    <row r="129" spans="1:13" ht="62.4" x14ac:dyDescent="0.3">
      <c r="A129" s="8" t="s">
        <v>207</v>
      </c>
      <c r="B129" s="53" t="s">
        <v>47</v>
      </c>
      <c r="C129" s="10" t="s">
        <v>102</v>
      </c>
      <c r="D129" s="10" t="s">
        <v>102</v>
      </c>
      <c r="E129" s="21" t="s">
        <v>96</v>
      </c>
      <c r="F129" s="9" t="s">
        <v>5</v>
      </c>
      <c r="G129" s="10" t="s">
        <v>248</v>
      </c>
      <c r="H129" s="11">
        <f t="shared" si="69"/>
        <v>306848.39999999997</v>
      </c>
      <c r="I129" s="11">
        <f t="shared" ref="I129:L129" si="74">I130+I143+I151</f>
        <v>280732.09999999998</v>
      </c>
      <c r="J129" s="11">
        <f t="shared" si="74"/>
        <v>0</v>
      </c>
      <c r="K129" s="11">
        <f t="shared" si="74"/>
        <v>26116.3</v>
      </c>
      <c r="L129" s="11">
        <f t="shared" si="74"/>
        <v>0</v>
      </c>
      <c r="M129" s="62"/>
    </row>
    <row r="130" spans="1:13" ht="62.4" x14ac:dyDescent="0.3">
      <c r="A130" s="12" t="s">
        <v>208</v>
      </c>
      <c r="B130" s="54" t="s">
        <v>126</v>
      </c>
      <c r="C130" s="14" t="s">
        <v>102</v>
      </c>
      <c r="D130" s="14" t="s">
        <v>102</v>
      </c>
      <c r="E130" s="19" t="s">
        <v>119</v>
      </c>
      <c r="F130" s="13" t="s">
        <v>5</v>
      </c>
      <c r="G130" s="14" t="s">
        <v>248</v>
      </c>
      <c r="H130" s="15">
        <f t="shared" si="69"/>
        <v>39888.6</v>
      </c>
      <c r="I130" s="15">
        <f>I131+I132+I136+I137+I140</f>
        <v>19237</v>
      </c>
      <c r="J130" s="15">
        <f t="shared" ref="J130" si="75">J131+J132+J136+J137+J140</f>
        <v>0</v>
      </c>
      <c r="K130" s="15">
        <f t="shared" ref="K130" si="76">K131+K132+K136+K137+K140</f>
        <v>20651.599999999999</v>
      </c>
      <c r="L130" s="15">
        <f t="shared" ref="L130" si="77">L131+L132+L136+L137+L140</f>
        <v>0</v>
      </c>
      <c r="M130" s="61"/>
    </row>
    <row r="131" spans="1:13" ht="78" x14ac:dyDescent="0.3">
      <c r="A131" s="12" t="s">
        <v>209</v>
      </c>
      <c r="B131" s="51" t="s">
        <v>295</v>
      </c>
      <c r="C131" s="13" t="s">
        <v>3</v>
      </c>
      <c r="D131" s="13" t="s">
        <v>3</v>
      </c>
      <c r="E131" s="13" t="s">
        <v>118</v>
      </c>
      <c r="F131" s="13" t="s">
        <v>10</v>
      </c>
      <c r="G131" s="14" t="s">
        <v>248</v>
      </c>
      <c r="H131" s="15">
        <f t="shared" si="69"/>
        <v>460</v>
      </c>
      <c r="I131" s="15">
        <v>460</v>
      </c>
      <c r="J131" s="15">
        <v>0</v>
      </c>
      <c r="K131" s="15">
        <v>0</v>
      </c>
      <c r="L131" s="15">
        <v>0</v>
      </c>
      <c r="M131" s="61"/>
    </row>
    <row r="132" spans="1:13" ht="46.8" x14ac:dyDescent="0.3">
      <c r="A132" s="12" t="s">
        <v>210</v>
      </c>
      <c r="B132" s="51" t="s">
        <v>12</v>
      </c>
      <c r="C132" s="13" t="s">
        <v>13</v>
      </c>
      <c r="D132" s="13" t="s">
        <v>14</v>
      </c>
      <c r="E132" s="13" t="s">
        <v>117</v>
      </c>
      <c r="F132" s="13" t="s">
        <v>5</v>
      </c>
      <c r="G132" s="14" t="s">
        <v>248</v>
      </c>
      <c r="H132" s="15">
        <f t="shared" si="69"/>
        <v>12912.5</v>
      </c>
      <c r="I132" s="15">
        <f>I133+I134+I135</f>
        <v>10612.5</v>
      </c>
      <c r="J132" s="15">
        <f t="shared" ref="J132" si="78">J133+J134+J135</f>
        <v>0</v>
      </c>
      <c r="K132" s="15">
        <f t="shared" ref="K132" si="79">K133+K134+K135</f>
        <v>2300</v>
      </c>
      <c r="L132" s="15">
        <f t="shared" ref="L132" si="80">L133+L134+L135</f>
        <v>0</v>
      </c>
      <c r="M132" s="61"/>
    </row>
    <row r="133" spans="1:13" ht="62.4" x14ac:dyDescent="0.3">
      <c r="A133" s="12" t="s">
        <v>212</v>
      </c>
      <c r="B133" s="51" t="s">
        <v>211</v>
      </c>
      <c r="C133" s="13" t="s">
        <v>13</v>
      </c>
      <c r="D133" s="13" t="s">
        <v>14</v>
      </c>
      <c r="E133" s="13" t="s">
        <v>116</v>
      </c>
      <c r="F133" s="13" t="s">
        <v>10</v>
      </c>
      <c r="G133" s="14" t="s">
        <v>248</v>
      </c>
      <c r="H133" s="15">
        <f t="shared" si="69"/>
        <v>9362.5</v>
      </c>
      <c r="I133" s="15">
        <v>9362.5</v>
      </c>
      <c r="J133" s="15">
        <v>0</v>
      </c>
      <c r="K133" s="15">
        <v>0</v>
      </c>
      <c r="L133" s="15">
        <v>0</v>
      </c>
      <c r="M133" s="61"/>
    </row>
    <row r="134" spans="1:13" ht="62.4" x14ac:dyDescent="0.3">
      <c r="A134" s="12" t="s">
        <v>272</v>
      </c>
      <c r="B134" s="51" t="s">
        <v>296</v>
      </c>
      <c r="C134" s="13" t="s">
        <v>13</v>
      </c>
      <c r="D134" s="13" t="s">
        <v>14</v>
      </c>
      <c r="E134" s="13" t="s">
        <v>116</v>
      </c>
      <c r="F134" s="13" t="s">
        <v>11</v>
      </c>
      <c r="G134" s="14" t="s">
        <v>248</v>
      </c>
      <c r="H134" s="15">
        <f t="shared" si="69"/>
        <v>1250</v>
      </c>
      <c r="I134" s="15">
        <v>1250</v>
      </c>
      <c r="J134" s="15">
        <v>0</v>
      </c>
      <c r="K134" s="15">
        <v>0</v>
      </c>
      <c r="L134" s="15">
        <v>0</v>
      </c>
      <c r="M134" s="61"/>
    </row>
    <row r="135" spans="1:13" ht="78" x14ac:dyDescent="0.3">
      <c r="A135" s="12" t="s">
        <v>213</v>
      </c>
      <c r="B135" s="58" t="s">
        <v>366</v>
      </c>
      <c r="C135" s="13" t="s">
        <v>13</v>
      </c>
      <c r="D135" s="13" t="s">
        <v>14</v>
      </c>
      <c r="E135" s="13" t="s">
        <v>387</v>
      </c>
      <c r="F135" s="13" t="s">
        <v>10</v>
      </c>
      <c r="G135" s="14" t="s">
        <v>248</v>
      </c>
      <c r="H135" s="15">
        <f t="shared" si="69"/>
        <v>2300</v>
      </c>
      <c r="I135" s="15">
        <v>0</v>
      </c>
      <c r="J135" s="15">
        <v>0</v>
      </c>
      <c r="K135" s="15">
        <v>2300</v>
      </c>
      <c r="L135" s="15">
        <v>0</v>
      </c>
      <c r="M135" s="61"/>
    </row>
    <row r="136" spans="1:13" ht="93.6" x14ac:dyDescent="0.3">
      <c r="A136" s="12" t="s">
        <v>291</v>
      </c>
      <c r="B136" s="51" t="s">
        <v>294</v>
      </c>
      <c r="C136" s="14" t="s">
        <v>15</v>
      </c>
      <c r="D136" s="14" t="s">
        <v>14</v>
      </c>
      <c r="E136" s="13" t="s">
        <v>115</v>
      </c>
      <c r="F136" s="13" t="s">
        <v>10</v>
      </c>
      <c r="G136" s="14" t="s">
        <v>248</v>
      </c>
      <c r="H136" s="15">
        <f t="shared" si="69"/>
        <v>1916.1</v>
      </c>
      <c r="I136" s="15">
        <v>1916.1</v>
      </c>
      <c r="J136" s="15">
        <v>0</v>
      </c>
      <c r="K136" s="15">
        <v>0</v>
      </c>
      <c r="L136" s="15">
        <v>0</v>
      </c>
      <c r="M136" s="61"/>
    </row>
    <row r="137" spans="1:13" ht="46.8" x14ac:dyDescent="0.3">
      <c r="A137" s="12" t="s">
        <v>292</v>
      </c>
      <c r="B137" s="51" t="s">
        <v>310</v>
      </c>
      <c r="C137" s="13" t="s">
        <v>15</v>
      </c>
      <c r="D137" s="13" t="s">
        <v>20</v>
      </c>
      <c r="E137" s="13" t="s">
        <v>388</v>
      </c>
      <c r="F137" s="13" t="s">
        <v>7</v>
      </c>
      <c r="G137" s="14" t="s">
        <v>248</v>
      </c>
      <c r="H137" s="15">
        <f t="shared" si="69"/>
        <v>9600</v>
      </c>
      <c r="I137" s="15">
        <f>SUM(I138:I139)</f>
        <v>2438.4</v>
      </c>
      <c r="J137" s="15">
        <f t="shared" ref="J137" si="81">SUM(J138:J139)</f>
        <v>0</v>
      </c>
      <c r="K137" s="15">
        <f t="shared" ref="K137" si="82">SUM(K138:K139)</f>
        <v>7161.6</v>
      </c>
      <c r="L137" s="15">
        <f t="shared" ref="L137" si="83">SUM(L138:L139)</f>
        <v>0</v>
      </c>
      <c r="M137" s="61"/>
    </row>
    <row r="138" spans="1:13" ht="62.4" x14ac:dyDescent="0.3">
      <c r="A138" s="12" t="s">
        <v>312</v>
      </c>
      <c r="B138" s="58" t="s">
        <v>384</v>
      </c>
      <c r="C138" s="13" t="s">
        <v>15</v>
      </c>
      <c r="D138" s="13" t="s">
        <v>20</v>
      </c>
      <c r="E138" s="13" t="s">
        <v>385</v>
      </c>
      <c r="F138" s="13" t="s">
        <v>7</v>
      </c>
      <c r="G138" s="14" t="s">
        <v>248</v>
      </c>
      <c r="H138" s="15">
        <f t="shared" si="69"/>
        <v>7161.6</v>
      </c>
      <c r="I138" s="15">
        <v>0</v>
      </c>
      <c r="J138" s="15">
        <v>0</v>
      </c>
      <c r="K138" s="15">
        <v>7161.6</v>
      </c>
      <c r="L138" s="15">
        <v>0</v>
      </c>
      <c r="M138" s="61"/>
    </row>
    <row r="139" spans="1:13" ht="46.8" x14ac:dyDescent="0.3">
      <c r="A139" s="12" t="s">
        <v>312</v>
      </c>
      <c r="B139" s="51" t="s">
        <v>386</v>
      </c>
      <c r="C139" s="13" t="s">
        <v>15</v>
      </c>
      <c r="D139" s="13" t="s">
        <v>20</v>
      </c>
      <c r="E139" s="13" t="s">
        <v>293</v>
      </c>
      <c r="F139" s="13" t="s">
        <v>7</v>
      </c>
      <c r="G139" s="14" t="s">
        <v>248</v>
      </c>
      <c r="H139" s="15">
        <f t="shared" si="69"/>
        <v>2438.4</v>
      </c>
      <c r="I139" s="15">
        <v>2438.4</v>
      </c>
      <c r="J139" s="15">
        <v>0</v>
      </c>
      <c r="K139" s="15">
        <v>0</v>
      </c>
      <c r="L139" s="15">
        <v>0</v>
      </c>
      <c r="M139" s="61"/>
    </row>
    <row r="140" spans="1:13" s="3" customFormat="1" ht="46.8" x14ac:dyDescent="0.3">
      <c r="A140" s="12" t="s">
        <v>415</v>
      </c>
      <c r="B140" s="51" t="s">
        <v>311</v>
      </c>
      <c r="C140" s="13" t="s">
        <v>15</v>
      </c>
      <c r="D140" s="13" t="s">
        <v>20</v>
      </c>
      <c r="E140" s="13" t="s">
        <v>389</v>
      </c>
      <c r="F140" s="13" t="s">
        <v>7</v>
      </c>
      <c r="G140" s="14" t="s">
        <v>248</v>
      </c>
      <c r="H140" s="15">
        <f t="shared" si="69"/>
        <v>15000</v>
      </c>
      <c r="I140" s="15">
        <f>SUM(I141:I142)</f>
        <v>3810</v>
      </c>
      <c r="J140" s="15">
        <f t="shared" ref="J140" si="84">SUM(J141:J142)</f>
        <v>0</v>
      </c>
      <c r="K140" s="15">
        <f t="shared" ref="K140" si="85">SUM(K141:K142)</f>
        <v>11190</v>
      </c>
      <c r="L140" s="15">
        <f t="shared" ref="L140" si="86">SUM(L141:L142)</f>
        <v>0</v>
      </c>
      <c r="M140" s="63"/>
    </row>
    <row r="141" spans="1:13" s="3" customFormat="1" ht="46.8" x14ac:dyDescent="0.3">
      <c r="A141" s="12" t="s">
        <v>416</v>
      </c>
      <c r="B141" s="58" t="s">
        <v>381</v>
      </c>
      <c r="C141" s="13" t="s">
        <v>15</v>
      </c>
      <c r="D141" s="13" t="s">
        <v>20</v>
      </c>
      <c r="E141" s="13" t="s">
        <v>382</v>
      </c>
      <c r="F141" s="13" t="s">
        <v>7</v>
      </c>
      <c r="G141" s="14" t="s">
        <v>248</v>
      </c>
      <c r="H141" s="15">
        <f t="shared" si="69"/>
        <v>11190</v>
      </c>
      <c r="I141" s="15">
        <v>0</v>
      </c>
      <c r="J141" s="15">
        <v>0</v>
      </c>
      <c r="K141" s="15">
        <v>11190</v>
      </c>
      <c r="L141" s="15">
        <v>0</v>
      </c>
      <c r="M141" s="63"/>
    </row>
    <row r="142" spans="1:13" s="3" customFormat="1" ht="46.8" x14ac:dyDescent="0.3">
      <c r="A142" s="12" t="s">
        <v>416</v>
      </c>
      <c r="B142" s="51" t="s">
        <v>383</v>
      </c>
      <c r="C142" s="13" t="s">
        <v>15</v>
      </c>
      <c r="D142" s="13" t="s">
        <v>20</v>
      </c>
      <c r="E142" s="13" t="s">
        <v>290</v>
      </c>
      <c r="F142" s="13" t="s">
        <v>7</v>
      </c>
      <c r="G142" s="14" t="s">
        <v>248</v>
      </c>
      <c r="H142" s="15">
        <f t="shared" si="69"/>
        <v>3810</v>
      </c>
      <c r="I142" s="15">
        <v>3810</v>
      </c>
      <c r="J142" s="15">
        <v>0</v>
      </c>
      <c r="K142" s="15">
        <v>0</v>
      </c>
      <c r="L142" s="15">
        <v>0</v>
      </c>
      <c r="M142" s="63"/>
    </row>
    <row r="143" spans="1:13" ht="62.4" x14ac:dyDescent="0.3">
      <c r="A143" s="12" t="s">
        <v>214</v>
      </c>
      <c r="B143" s="51" t="s">
        <v>127</v>
      </c>
      <c r="C143" s="13" t="s">
        <v>102</v>
      </c>
      <c r="D143" s="13" t="s">
        <v>102</v>
      </c>
      <c r="E143" s="13" t="s">
        <v>114</v>
      </c>
      <c r="F143" s="13" t="s">
        <v>5</v>
      </c>
      <c r="G143" s="14" t="s">
        <v>248</v>
      </c>
      <c r="H143" s="15">
        <f t="shared" si="69"/>
        <v>259634.5</v>
      </c>
      <c r="I143" s="15">
        <f>I144+I149</f>
        <v>259634.5</v>
      </c>
      <c r="J143" s="15">
        <f t="shared" ref="J143" si="87">J144+J149</f>
        <v>0</v>
      </c>
      <c r="K143" s="15">
        <f t="shared" ref="K143" si="88">K144+K149</f>
        <v>0</v>
      </c>
      <c r="L143" s="15">
        <f t="shared" ref="L143" si="89">L144+L149</f>
        <v>0</v>
      </c>
      <c r="M143" s="61"/>
    </row>
    <row r="144" spans="1:13" ht="46.8" x14ac:dyDescent="0.3">
      <c r="A144" s="12" t="s">
        <v>215</v>
      </c>
      <c r="B144" s="51" t="s">
        <v>16</v>
      </c>
      <c r="C144" s="13" t="s">
        <v>13</v>
      </c>
      <c r="D144" s="13" t="s">
        <v>14</v>
      </c>
      <c r="E144" s="13" t="s">
        <v>113</v>
      </c>
      <c r="F144" s="13" t="s">
        <v>5</v>
      </c>
      <c r="G144" s="14" t="s">
        <v>248</v>
      </c>
      <c r="H144" s="15">
        <f t="shared" si="69"/>
        <v>219951.5</v>
      </c>
      <c r="I144" s="15">
        <f>I145+I146+I147+I148</f>
        <v>219951.5</v>
      </c>
      <c r="J144" s="15">
        <f t="shared" ref="J144" si="90">J145+J146+J147+J148</f>
        <v>0</v>
      </c>
      <c r="K144" s="15">
        <f t="shared" ref="K144" si="91">K145+K146+K147+K148</f>
        <v>0</v>
      </c>
      <c r="L144" s="15">
        <f t="shared" ref="L144" si="92">L145+L146+L147+L148</f>
        <v>0</v>
      </c>
      <c r="M144" s="61"/>
    </row>
    <row r="145" spans="1:13" ht="46.8" x14ac:dyDescent="0.3">
      <c r="A145" s="12" t="s">
        <v>217</v>
      </c>
      <c r="B145" s="50" t="s">
        <v>216</v>
      </c>
      <c r="C145" s="13" t="s">
        <v>13</v>
      </c>
      <c r="D145" s="13" t="s">
        <v>14</v>
      </c>
      <c r="E145" s="13" t="s">
        <v>112</v>
      </c>
      <c r="F145" s="13" t="s">
        <v>10</v>
      </c>
      <c r="G145" s="14" t="s">
        <v>248</v>
      </c>
      <c r="H145" s="15">
        <f t="shared" si="69"/>
        <v>142697.9</v>
      </c>
      <c r="I145" s="15">
        <f>149697.9-7000</f>
        <v>142697.9</v>
      </c>
      <c r="J145" s="15">
        <v>0</v>
      </c>
      <c r="K145" s="15">
        <v>0</v>
      </c>
      <c r="L145" s="15">
        <v>0</v>
      </c>
      <c r="M145" s="61"/>
    </row>
    <row r="146" spans="1:13" ht="46.8" x14ac:dyDescent="0.3">
      <c r="A146" s="12" t="s">
        <v>218</v>
      </c>
      <c r="B146" s="50" t="s">
        <v>219</v>
      </c>
      <c r="C146" s="13" t="s">
        <v>13</v>
      </c>
      <c r="D146" s="13" t="s">
        <v>14</v>
      </c>
      <c r="E146" s="13" t="s">
        <v>111</v>
      </c>
      <c r="F146" s="13" t="s">
        <v>11</v>
      </c>
      <c r="G146" s="14" t="s">
        <v>248</v>
      </c>
      <c r="H146" s="15">
        <f t="shared" si="69"/>
        <v>13475.2</v>
      </c>
      <c r="I146" s="15">
        <f>12475.2+1000</f>
        <v>13475.2</v>
      </c>
      <c r="J146" s="15">
        <v>0</v>
      </c>
      <c r="K146" s="15">
        <v>0</v>
      </c>
      <c r="L146" s="15">
        <v>0</v>
      </c>
      <c r="M146" s="61"/>
    </row>
    <row r="147" spans="1:13" ht="31.2" x14ac:dyDescent="0.3">
      <c r="A147" s="12" t="s">
        <v>220</v>
      </c>
      <c r="B147" s="50" t="s">
        <v>221</v>
      </c>
      <c r="C147" s="13" t="s">
        <v>13</v>
      </c>
      <c r="D147" s="13" t="s">
        <v>14</v>
      </c>
      <c r="E147" s="13" t="s">
        <v>110</v>
      </c>
      <c r="F147" s="13" t="s">
        <v>10</v>
      </c>
      <c r="G147" s="14" t="s">
        <v>248</v>
      </c>
      <c r="H147" s="15">
        <f t="shared" si="69"/>
        <v>28463.200000000001</v>
      </c>
      <c r="I147" s="15">
        <f>30323.8-1860.6</f>
        <v>28463.200000000001</v>
      </c>
      <c r="J147" s="15">
        <v>0</v>
      </c>
      <c r="K147" s="15">
        <v>0</v>
      </c>
      <c r="L147" s="15">
        <v>0</v>
      </c>
      <c r="M147" s="61"/>
    </row>
    <row r="148" spans="1:13" ht="62.4" x14ac:dyDescent="0.3">
      <c r="A148" s="12" t="s">
        <v>222</v>
      </c>
      <c r="B148" s="50" t="s">
        <v>223</v>
      </c>
      <c r="C148" s="13" t="s">
        <v>13</v>
      </c>
      <c r="D148" s="13" t="s">
        <v>14</v>
      </c>
      <c r="E148" s="13" t="s">
        <v>109</v>
      </c>
      <c r="F148" s="13" t="s">
        <v>10</v>
      </c>
      <c r="G148" s="14" t="s">
        <v>248</v>
      </c>
      <c r="H148" s="15">
        <f t="shared" ref="H148:H166" si="93">I148+K148+L148</f>
        <v>35315.199999999997</v>
      </c>
      <c r="I148" s="15">
        <v>35315.199999999997</v>
      </c>
      <c r="J148" s="15">
        <v>0</v>
      </c>
      <c r="K148" s="15">
        <v>0</v>
      </c>
      <c r="L148" s="15">
        <v>0</v>
      </c>
      <c r="M148" s="61"/>
    </row>
    <row r="149" spans="1:13" ht="46.8" x14ac:dyDescent="0.3">
      <c r="A149" s="12" t="s">
        <v>224</v>
      </c>
      <c r="B149" s="51" t="s">
        <v>17</v>
      </c>
      <c r="C149" s="14" t="s">
        <v>15</v>
      </c>
      <c r="D149" s="14" t="s">
        <v>14</v>
      </c>
      <c r="E149" s="19" t="s">
        <v>108</v>
      </c>
      <c r="F149" s="13" t="s">
        <v>5</v>
      </c>
      <c r="G149" s="14" t="s">
        <v>248</v>
      </c>
      <c r="H149" s="15">
        <f t="shared" si="93"/>
        <v>39683</v>
      </c>
      <c r="I149" s="15">
        <f>I150</f>
        <v>39683</v>
      </c>
      <c r="J149" s="15">
        <f>J150</f>
        <v>0</v>
      </c>
      <c r="K149" s="15">
        <f t="shared" ref="K149:L149" si="94">K150</f>
        <v>0</v>
      </c>
      <c r="L149" s="15">
        <f t="shared" si="94"/>
        <v>0</v>
      </c>
      <c r="M149" s="61"/>
    </row>
    <row r="150" spans="1:13" ht="62.4" x14ac:dyDescent="0.3">
      <c r="A150" s="12" t="s">
        <v>225</v>
      </c>
      <c r="B150" s="50" t="s">
        <v>226</v>
      </c>
      <c r="C150" s="13" t="s">
        <v>15</v>
      </c>
      <c r="D150" s="13" t="s">
        <v>14</v>
      </c>
      <c r="E150" s="13" t="s">
        <v>107</v>
      </c>
      <c r="F150" s="13" t="s">
        <v>10</v>
      </c>
      <c r="G150" s="14" t="s">
        <v>248</v>
      </c>
      <c r="H150" s="15">
        <f t="shared" si="93"/>
        <v>39683</v>
      </c>
      <c r="I150" s="15">
        <f>40683-1000</f>
        <v>39683</v>
      </c>
      <c r="J150" s="15">
        <v>0</v>
      </c>
      <c r="K150" s="15">
        <v>0</v>
      </c>
      <c r="L150" s="15">
        <v>0</v>
      </c>
      <c r="M150" s="61"/>
    </row>
    <row r="151" spans="1:13" ht="62.4" x14ac:dyDescent="0.3">
      <c r="A151" s="12" t="s">
        <v>313</v>
      </c>
      <c r="B151" s="54" t="s">
        <v>314</v>
      </c>
      <c r="C151" s="14" t="s">
        <v>13</v>
      </c>
      <c r="D151" s="14" t="s">
        <v>14</v>
      </c>
      <c r="E151" s="19" t="s">
        <v>315</v>
      </c>
      <c r="F151" s="13" t="s">
        <v>5</v>
      </c>
      <c r="G151" s="14" t="s">
        <v>248</v>
      </c>
      <c r="H151" s="15">
        <f t="shared" si="93"/>
        <v>7325.2999999999993</v>
      </c>
      <c r="I151" s="15">
        <f>SUM(I152:I153)</f>
        <v>1860.6</v>
      </c>
      <c r="J151" s="15">
        <f t="shared" ref="J151" si="95">SUM(J152:J153)</f>
        <v>0</v>
      </c>
      <c r="K151" s="15">
        <f t="shared" ref="K151" si="96">SUM(K152:K153)</f>
        <v>5464.7</v>
      </c>
      <c r="L151" s="15">
        <f t="shared" ref="L151" si="97">SUM(L152:L153)</f>
        <v>0</v>
      </c>
      <c r="M151" s="61"/>
    </row>
    <row r="152" spans="1:13" ht="62.4" x14ac:dyDescent="0.3">
      <c r="A152" s="12" t="s">
        <v>316</v>
      </c>
      <c r="B152" s="54" t="s">
        <v>317</v>
      </c>
      <c r="C152" s="13" t="s">
        <v>13</v>
      </c>
      <c r="D152" s="13" t="s">
        <v>14</v>
      </c>
      <c r="E152" s="13" t="s">
        <v>318</v>
      </c>
      <c r="F152" s="13" t="s">
        <v>10</v>
      </c>
      <c r="G152" s="14" t="s">
        <v>248</v>
      </c>
      <c r="H152" s="15">
        <f t="shared" si="93"/>
        <v>1860.6</v>
      </c>
      <c r="I152" s="15">
        <v>1860.6</v>
      </c>
      <c r="J152" s="15">
        <v>0</v>
      </c>
      <c r="K152" s="15">
        <v>0</v>
      </c>
      <c r="L152" s="15">
        <v>0</v>
      </c>
      <c r="M152" s="61"/>
    </row>
    <row r="153" spans="1:13" ht="78" x14ac:dyDescent="0.3">
      <c r="A153" s="12" t="s">
        <v>316</v>
      </c>
      <c r="B153" s="58" t="s">
        <v>380</v>
      </c>
      <c r="C153" s="13" t="s">
        <v>13</v>
      </c>
      <c r="D153" s="13" t="s">
        <v>14</v>
      </c>
      <c r="E153" s="13" t="s">
        <v>318</v>
      </c>
      <c r="F153" s="13" t="s">
        <v>10</v>
      </c>
      <c r="G153" s="14" t="s">
        <v>248</v>
      </c>
      <c r="H153" s="15">
        <f t="shared" si="93"/>
        <v>5464.7</v>
      </c>
      <c r="I153" s="15">
        <v>0</v>
      </c>
      <c r="J153" s="15">
        <v>0</v>
      </c>
      <c r="K153" s="15">
        <v>5464.7</v>
      </c>
      <c r="L153" s="15">
        <v>0</v>
      </c>
      <c r="M153" s="61"/>
    </row>
    <row r="154" spans="1:13" ht="46.8" x14ac:dyDescent="0.3">
      <c r="A154" s="8" t="s">
        <v>37</v>
      </c>
      <c r="B154" s="53" t="s">
        <v>51</v>
      </c>
      <c r="C154" s="9" t="s">
        <v>102</v>
      </c>
      <c r="D154" s="9" t="s">
        <v>102</v>
      </c>
      <c r="E154" s="9" t="s">
        <v>19</v>
      </c>
      <c r="F154" s="9" t="s">
        <v>5</v>
      </c>
      <c r="G154" s="10" t="s">
        <v>248</v>
      </c>
      <c r="H154" s="11">
        <f t="shared" si="93"/>
        <v>15939.1</v>
      </c>
      <c r="I154" s="17">
        <f>I155</f>
        <v>15939.1</v>
      </c>
      <c r="J154" s="17">
        <f>J155</f>
        <v>0</v>
      </c>
      <c r="K154" s="17">
        <f t="shared" ref="K154:L155" si="98">K155</f>
        <v>0</v>
      </c>
      <c r="L154" s="17">
        <f t="shared" si="98"/>
        <v>0</v>
      </c>
      <c r="M154" s="61"/>
    </row>
    <row r="155" spans="1:13" ht="31.2" x14ac:dyDescent="0.3">
      <c r="A155" s="12" t="s">
        <v>227</v>
      </c>
      <c r="B155" s="54" t="s">
        <v>38</v>
      </c>
      <c r="C155" s="13" t="s">
        <v>37</v>
      </c>
      <c r="D155" s="13" t="s">
        <v>27</v>
      </c>
      <c r="E155" s="13" t="s">
        <v>97</v>
      </c>
      <c r="F155" s="13" t="s">
        <v>5</v>
      </c>
      <c r="G155" s="14" t="s">
        <v>248</v>
      </c>
      <c r="H155" s="15">
        <f t="shared" si="93"/>
        <v>15939.1</v>
      </c>
      <c r="I155" s="16">
        <f>I156</f>
        <v>15939.1</v>
      </c>
      <c r="J155" s="16">
        <f t="shared" ref="J155" si="99">J156</f>
        <v>0</v>
      </c>
      <c r="K155" s="16">
        <f t="shared" si="98"/>
        <v>0</v>
      </c>
      <c r="L155" s="16">
        <f t="shared" si="98"/>
        <v>0</v>
      </c>
      <c r="M155" s="61"/>
    </row>
    <row r="156" spans="1:13" ht="109.2" x14ac:dyDescent="0.3">
      <c r="A156" s="12" t="s">
        <v>228</v>
      </c>
      <c r="B156" s="54" t="s">
        <v>229</v>
      </c>
      <c r="C156" s="13" t="s">
        <v>37</v>
      </c>
      <c r="D156" s="13" t="s">
        <v>27</v>
      </c>
      <c r="E156" s="13" t="s">
        <v>273</v>
      </c>
      <c r="F156" s="13" t="s">
        <v>39</v>
      </c>
      <c r="G156" s="14" t="s">
        <v>248</v>
      </c>
      <c r="H156" s="15">
        <f t="shared" si="93"/>
        <v>15939.1</v>
      </c>
      <c r="I156" s="16">
        <f>7259.6+8679.5</f>
        <v>15939.1</v>
      </c>
      <c r="J156" s="16">
        <v>0</v>
      </c>
      <c r="K156" s="16">
        <v>0</v>
      </c>
      <c r="L156" s="16">
        <v>0</v>
      </c>
      <c r="M156" s="61"/>
    </row>
    <row r="157" spans="1:13" ht="62.4" x14ac:dyDescent="0.3">
      <c r="A157" s="8" t="s">
        <v>15</v>
      </c>
      <c r="B157" s="53" t="s">
        <v>52</v>
      </c>
      <c r="C157" s="9" t="s">
        <v>102</v>
      </c>
      <c r="D157" s="9" t="s">
        <v>102</v>
      </c>
      <c r="E157" s="9" t="s">
        <v>230</v>
      </c>
      <c r="F157" s="9" t="s">
        <v>5</v>
      </c>
      <c r="G157" s="10" t="s">
        <v>248</v>
      </c>
      <c r="H157" s="11">
        <f t="shared" si="93"/>
        <v>95.2</v>
      </c>
      <c r="I157" s="11">
        <f t="shared" ref="I157:J158" si="100">I158</f>
        <v>95.2</v>
      </c>
      <c r="J157" s="11">
        <f t="shared" si="100"/>
        <v>0</v>
      </c>
      <c r="K157" s="11">
        <f t="shared" ref="K157:L158" si="101">K158</f>
        <v>0</v>
      </c>
      <c r="L157" s="11">
        <f t="shared" si="101"/>
        <v>0</v>
      </c>
      <c r="M157" s="61"/>
    </row>
    <row r="158" spans="1:13" ht="46.8" x14ac:dyDescent="0.3">
      <c r="A158" s="12" t="s">
        <v>231</v>
      </c>
      <c r="B158" s="54" t="s">
        <v>40</v>
      </c>
      <c r="C158" s="13" t="s">
        <v>37</v>
      </c>
      <c r="D158" s="13" t="s">
        <v>27</v>
      </c>
      <c r="E158" s="13" t="s">
        <v>29</v>
      </c>
      <c r="F158" s="13" t="s">
        <v>5</v>
      </c>
      <c r="G158" s="14" t="s">
        <v>248</v>
      </c>
      <c r="H158" s="15">
        <f t="shared" si="93"/>
        <v>95.2</v>
      </c>
      <c r="I158" s="15">
        <f t="shared" si="100"/>
        <v>95.2</v>
      </c>
      <c r="J158" s="15">
        <f t="shared" si="100"/>
        <v>0</v>
      </c>
      <c r="K158" s="15">
        <f t="shared" si="101"/>
        <v>0</v>
      </c>
      <c r="L158" s="15">
        <f t="shared" si="101"/>
        <v>0</v>
      </c>
      <c r="M158" s="61"/>
    </row>
    <row r="159" spans="1:13" ht="78" x14ac:dyDescent="0.3">
      <c r="A159" s="12" t="s">
        <v>232</v>
      </c>
      <c r="B159" s="54" t="s">
        <v>282</v>
      </c>
      <c r="C159" s="13" t="s">
        <v>37</v>
      </c>
      <c r="D159" s="13" t="s">
        <v>27</v>
      </c>
      <c r="E159" s="13" t="s">
        <v>106</v>
      </c>
      <c r="F159" s="13" t="s">
        <v>39</v>
      </c>
      <c r="G159" s="14" t="s">
        <v>248</v>
      </c>
      <c r="H159" s="15">
        <f t="shared" si="93"/>
        <v>95.2</v>
      </c>
      <c r="I159" s="15">
        <v>95.2</v>
      </c>
      <c r="J159" s="15">
        <v>0</v>
      </c>
      <c r="K159" s="15">
        <v>0</v>
      </c>
      <c r="L159" s="15">
        <v>0</v>
      </c>
      <c r="M159" s="61"/>
    </row>
    <row r="160" spans="1:13" ht="78" x14ac:dyDescent="0.3">
      <c r="A160" s="8" t="s">
        <v>28</v>
      </c>
      <c r="B160" s="22" t="s">
        <v>55</v>
      </c>
      <c r="C160" s="9" t="s">
        <v>102</v>
      </c>
      <c r="D160" s="10" t="s">
        <v>102</v>
      </c>
      <c r="E160" s="9" t="s">
        <v>98</v>
      </c>
      <c r="F160" s="9" t="s">
        <v>5</v>
      </c>
      <c r="G160" s="10" t="s">
        <v>248</v>
      </c>
      <c r="H160" s="11">
        <f t="shared" si="93"/>
        <v>3682</v>
      </c>
      <c r="I160" s="17">
        <f>I161+I163</f>
        <v>3682</v>
      </c>
      <c r="J160" s="17">
        <f>J161+J163</f>
        <v>0</v>
      </c>
      <c r="K160" s="17">
        <f t="shared" ref="K160" si="102">K161+K163</f>
        <v>0</v>
      </c>
      <c r="L160" s="17">
        <f t="shared" ref="L160" si="103">L161+L163</f>
        <v>0</v>
      </c>
      <c r="M160" s="61"/>
    </row>
    <row r="161" spans="1:13" ht="93.6" x14ac:dyDescent="0.3">
      <c r="A161" s="12" t="s">
        <v>233</v>
      </c>
      <c r="B161" s="51" t="s">
        <v>44</v>
      </c>
      <c r="C161" s="13" t="s">
        <v>28</v>
      </c>
      <c r="D161" s="14" t="s">
        <v>27</v>
      </c>
      <c r="E161" s="13" t="s">
        <v>99</v>
      </c>
      <c r="F161" s="13" t="s">
        <v>5</v>
      </c>
      <c r="G161" s="14" t="s">
        <v>248</v>
      </c>
      <c r="H161" s="15">
        <f t="shared" si="93"/>
        <v>3182</v>
      </c>
      <c r="I161" s="16">
        <f>I162</f>
        <v>3182</v>
      </c>
      <c r="J161" s="16">
        <f>J162</f>
        <v>0</v>
      </c>
      <c r="K161" s="16">
        <f t="shared" ref="K161:L161" si="104">K162</f>
        <v>0</v>
      </c>
      <c r="L161" s="16">
        <f t="shared" si="104"/>
        <v>0</v>
      </c>
      <c r="M161" s="61"/>
    </row>
    <row r="162" spans="1:13" ht="124.8" x14ac:dyDescent="0.3">
      <c r="A162" s="12" t="s">
        <v>234</v>
      </c>
      <c r="B162" s="51" t="s">
        <v>235</v>
      </c>
      <c r="C162" s="13" t="s">
        <v>28</v>
      </c>
      <c r="D162" s="14" t="s">
        <v>27</v>
      </c>
      <c r="E162" s="13" t="s">
        <v>103</v>
      </c>
      <c r="F162" s="13" t="s">
        <v>7</v>
      </c>
      <c r="G162" s="14" t="s">
        <v>248</v>
      </c>
      <c r="H162" s="15">
        <f t="shared" si="93"/>
        <v>3182</v>
      </c>
      <c r="I162" s="15">
        <v>3182</v>
      </c>
      <c r="J162" s="15">
        <v>0</v>
      </c>
      <c r="K162" s="15">
        <v>0</v>
      </c>
      <c r="L162" s="15">
        <v>0</v>
      </c>
      <c r="M162" s="61"/>
    </row>
    <row r="163" spans="1:13" ht="78" x14ac:dyDescent="0.3">
      <c r="A163" s="12" t="s">
        <v>236</v>
      </c>
      <c r="B163" s="51" t="s">
        <v>45</v>
      </c>
      <c r="C163" s="13" t="s">
        <v>28</v>
      </c>
      <c r="D163" s="14" t="s">
        <v>27</v>
      </c>
      <c r="E163" s="13" t="s">
        <v>104</v>
      </c>
      <c r="F163" s="13" t="s">
        <v>5</v>
      </c>
      <c r="G163" s="14" t="s">
        <v>248</v>
      </c>
      <c r="H163" s="15">
        <f t="shared" si="93"/>
        <v>500</v>
      </c>
      <c r="I163" s="16">
        <f>I164</f>
        <v>500</v>
      </c>
      <c r="J163" s="16">
        <f>J164</f>
        <v>0</v>
      </c>
      <c r="K163" s="16">
        <f t="shared" ref="K163:L163" si="105">K164</f>
        <v>0</v>
      </c>
      <c r="L163" s="16">
        <f t="shared" si="105"/>
        <v>0</v>
      </c>
      <c r="M163" s="61"/>
    </row>
    <row r="164" spans="1:13" ht="124.8" x14ac:dyDescent="0.3">
      <c r="A164" s="12" t="s">
        <v>234</v>
      </c>
      <c r="B164" s="51" t="s">
        <v>399</v>
      </c>
      <c r="C164" s="13" t="s">
        <v>28</v>
      </c>
      <c r="D164" s="14" t="s">
        <v>27</v>
      </c>
      <c r="E164" s="13" t="s">
        <v>105</v>
      </c>
      <c r="F164" s="13" t="s">
        <v>7</v>
      </c>
      <c r="G164" s="14" t="s">
        <v>248</v>
      </c>
      <c r="H164" s="15">
        <f t="shared" si="93"/>
        <v>500</v>
      </c>
      <c r="I164" s="15">
        <f>500</f>
        <v>500</v>
      </c>
      <c r="J164" s="15">
        <v>0</v>
      </c>
      <c r="K164" s="15">
        <v>0</v>
      </c>
      <c r="L164" s="15">
        <v>0</v>
      </c>
      <c r="M164" s="61"/>
    </row>
    <row r="165" spans="1:13" ht="62.4" x14ac:dyDescent="0.3">
      <c r="A165" s="8" t="s">
        <v>34</v>
      </c>
      <c r="B165" s="22" t="s">
        <v>54</v>
      </c>
      <c r="C165" s="9" t="s">
        <v>42</v>
      </c>
      <c r="D165" s="10" t="s">
        <v>14</v>
      </c>
      <c r="E165" s="9" t="s">
        <v>101</v>
      </c>
      <c r="F165" s="9" t="s">
        <v>5</v>
      </c>
      <c r="G165" s="10" t="s">
        <v>248</v>
      </c>
      <c r="H165" s="11">
        <f t="shared" si="93"/>
        <v>15300</v>
      </c>
      <c r="I165" s="17">
        <f t="shared" ref="I165:L165" si="106">I166</f>
        <v>15300</v>
      </c>
      <c r="J165" s="17">
        <f t="shared" si="106"/>
        <v>0</v>
      </c>
      <c r="K165" s="17">
        <f t="shared" si="106"/>
        <v>0</v>
      </c>
      <c r="L165" s="17">
        <f t="shared" si="106"/>
        <v>0</v>
      </c>
      <c r="M165" s="61"/>
    </row>
    <row r="166" spans="1:13" ht="46.8" x14ac:dyDescent="0.3">
      <c r="A166" s="12" t="s">
        <v>237</v>
      </c>
      <c r="B166" s="51" t="s">
        <v>238</v>
      </c>
      <c r="C166" s="13" t="s">
        <v>34</v>
      </c>
      <c r="D166" s="13" t="s">
        <v>14</v>
      </c>
      <c r="E166" s="13" t="s">
        <v>459</v>
      </c>
      <c r="F166" s="13" t="s">
        <v>43</v>
      </c>
      <c r="G166" s="14" t="s">
        <v>248</v>
      </c>
      <c r="H166" s="11">
        <f t="shared" si="93"/>
        <v>15300</v>
      </c>
      <c r="I166" s="16">
        <f>14000+1600-300</f>
        <v>15300</v>
      </c>
      <c r="J166" s="16">
        <v>0</v>
      </c>
      <c r="K166" s="16">
        <v>0</v>
      </c>
      <c r="L166" s="16">
        <v>0</v>
      </c>
      <c r="M166" s="61"/>
    </row>
    <row r="167" spans="1:13" ht="15.6" x14ac:dyDescent="0.3">
      <c r="A167" s="12"/>
      <c r="B167" s="22" t="s">
        <v>46</v>
      </c>
      <c r="C167" s="9"/>
      <c r="D167" s="23"/>
      <c r="E167" s="23"/>
      <c r="F167" s="23"/>
      <c r="G167" s="17"/>
      <c r="H167" s="11">
        <f>I167+K167+L167</f>
        <v>1549050.6999999997</v>
      </c>
      <c r="I167" s="17">
        <f>I21+I29+I35+I40+I53+I56+I84+I96+I129+I154+I157+I160+I165</f>
        <v>1027168.2999999998</v>
      </c>
      <c r="J167" s="17">
        <f>J21+J29+J35+J40+J53+J56+J84+J96+J129+J154+J157+J160+J165</f>
        <v>0</v>
      </c>
      <c r="K167" s="17">
        <f>K21+K29+K35+K40+K53+K56+K84+K96+K129+K154+K157+K160+K165</f>
        <v>521882.4</v>
      </c>
      <c r="L167" s="17">
        <f>L21+L29+L35+L40+L53+L56+L84+L96+L129+L154+L157+L160+L165</f>
        <v>0</v>
      </c>
      <c r="M167" s="61"/>
    </row>
    <row r="168" spans="1:13" ht="15.6" x14ac:dyDescent="0.3">
      <c r="A168" s="24"/>
      <c r="B168" s="25"/>
      <c r="C168" s="26"/>
      <c r="D168" s="27"/>
      <c r="E168" s="27"/>
      <c r="F168" s="27"/>
      <c r="G168" s="28"/>
      <c r="H168" s="29"/>
      <c r="I168" s="28"/>
      <c r="J168" s="28"/>
      <c r="K168" s="28"/>
      <c r="L168" s="28"/>
      <c r="M168" s="61"/>
    </row>
    <row r="169" spans="1:13" ht="15.6" x14ac:dyDescent="0.3">
      <c r="A169" s="61"/>
      <c r="B169" s="64"/>
      <c r="C169" s="64"/>
      <c r="D169" s="64"/>
      <c r="E169" s="64"/>
      <c r="F169" s="64"/>
      <c r="G169" s="65"/>
      <c r="H169" s="65">
        <f>H167+H171</f>
        <v>1573346.7999999998</v>
      </c>
      <c r="I169" s="64"/>
      <c r="J169" s="64"/>
      <c r="K169" s="64"/>
      <c r="L169" s="64"/>
      <c r="M169" s="61"/>
    </row>
    <row r="170" spans="1:13" ht="15.6" x14ac:dyDescent="0.3">
      <c r="A170" s="61"/>
      <c r="B170" s="64"/>
      <c r="C170" s="64"/>
      <c r="D170" s="64"/>
      <c r="E170" s="64"/>
      <c r="F170" s="64"/>
      <c r="G170" s="64"/>
      <c r="H170" s="65"/>
      <c r="I170" s="64"/>
      <c r="J170" s="64"/>
      <c r="K170" s="64"/>
      <c r="L170" s="64"/>
      <c r="M170" s="61"/>
    </row>
    <row r="171" spans="1:13" ht="15.6" x14ac:dyDescent="0.3">
      <c r="A171" s="61"/>
      <c r="B171" s="64"/>
      <c r="C171" s="64"/>
      <c r="D171" s="64"/>
      <c r="E171" s="64"/>
      <c r="F171" s="64"/>
      <c r="G171" s="64"/>
      <c r="H171" s="65">
        <f>2053.9+15741.2+2956.6+3000+544.4</f>
        <v>24296.100000000002</v>
      </c>
      <c r="I171" s="64"/>
      <c r="J171" s="64"/>
      <c r="K171" s="64"/>
      <c r="L171" s="64"/>
      <c r="M171" s="61"/>
    </row>
    <row r="172" spans="1:13" ht="15.6" x14ac:dyDescent="0.3">
      <c r="A172" s="61"/>
      <c r="B172" s="64"/>
      <c r="C172" s="64"/>
      <c r="D172" s="64"/>
      <c r="E172" s="64"/>
      <c r="F172" s="64"/>
      <c r="G172" s="64"/>
      <c r="H172" s="65"/>
      <c r="I172" s="64"/>
      <c r="J172" s="64"/>
      <c r="K172" s="64"/>
      <c r="L172" s="64"/>
      <c r="M172" s="61"/>
    </row>
    <row r="173" spans="1:13" ht="15.6" x14ac:dyDescent="0.3">
      <c r="A173" s="61"/>
      <c r="B173" s="64"/>
      <c r="C173" s="64"/>
      <c r="D173" s="64"/>
      <c r="E173" s="64"/>
      <c r="F173" s="64"/>
      <c r="G173" s="64"/>
      <c r="H173" s="65"/>
      <c r="I173" s="64"/>
      <c r="J173" s="64"/>
      <c r="K173" s="64"/>
      <c r="L173" s="64"/>
      <c r="M173" s="61"/>
    </row>
    <row r="174" spans="1:13" ht="15.6" x14ac:dyDescent="0.3">
      <c r="A174" s="61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1"/>
    </row>
    <row r="175" spans="1:13" ht="15.6" x14ac:dyDescent="0.3">
      <c r="A175" s="61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1"/>
    </row>
    <row r="176" spans="1:13" ht="15.6" x14ac:dyDescent="0.3">
      <c r="A176" s="61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1"/>
    </row>
    <row r="177" spans="1:13" ht="15.6" x14ac:dyDescent="0.3">
      <c r="A177" s="61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1"/>
    </row>
    <row r="178" spans="1:13" ht="15.6" x14ac:dyDescent="0.3">
      <c r="A178" s="61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1"/>
    </row>
    <row r="179" spans="1:13" ht="15.6" x14ac:dyDescent="0.3">
      <c r="A179" s="61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1"/>
    </row>
    <row r="180" spans="1:13" ht="15.6" x14ac:dyDescent="0.3">
      <c r="A180" s="61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1"/>
    </row>
    <row r="181" spans="1:13" ht="15.6" x14ac:dyDescent="0.3">
      <c r="A181" s="61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1"/>
    </row>
    <row r="182" spans="1:13" ht="15.6" x14ac:dyDescent="0.3">
      <c r="A182" s="61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1"/>
    </row>
    <row r="183" spans="1:13" ht="15.6" x14ac:dyDescent="0.3">
      <c r="A183" s="61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1"/>
    </row>
    <row r="184" spans="1:13" ht="15.6" x14ac:dyDescent="0.3">
      <c r="A184" s="61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1"/>
    </row>
    <row r="185" spans="1:13" ht="15.6" x14ac:dyDescent="0.3">
      <c r="A185" s="61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1"/>
    </row>
    <row r="186" spans="1:13" ht="15.6" x14ac:dyDescent="0.3">
      <c r="A186" s="61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1"/>
    </row>
    <row r="187" spans="1:13" ht="15.6" x14ac:dyDescent="0.3">
      <c r="A187" s="61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1"/>
    </row>
    <row r="188" spans="1:13" ht="15.6" x14ac:dyDescent="0.3">
      <c r="A188" s="61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1"/>
    </row>
    <row r="189" spans="1:13" ht="15.6" x14ac:dyDescent="0.3">
      <c r="A189" s="61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1"/>
    </row>
    <row r="190" spans="1:13" ht="15.6" x14ac:dyDescent="0.3">
      <c r="A190" s="61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1"/>
    </row>
    <row r="191" spans="1:13" ht="15.6" x14ac:dyDescent="0.3">
      <c r="A191" s="61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1"/>
    </row>
    <row r="192" spans="1:13" ht="15.6" x14ac:dyDescent="0.3">
      <c r="A192" s="61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1"/>
    </row>
    <row r="193" spans="1:13" ht="15.6" x14ac:dyDescent="0.3">
      <c r="A193" s="61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1"/>
    </row>
    <row r="194" spans="1:13" ht="15.6" x14ac:dyDescent="0.3">
      <c r="A194" s="61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1"/>
    </row>
    <row r="195" spans="1:13" ht="15.6" x14ac:dyDescent="0.3">
      <c r="A195" s="61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1"/>
    </row>
    <row r="196" spans="1:13" ht="15.6" x14ac:dyDescent="0.3">
      <c r="A196" s="61"/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  <c r="M196" s="61"/>
    </row>
    <row r="197" spans="1:13" ht="15.6" x14ac:dyDescent="0.3">
      <c r="A197" s="61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1"/>
    </row>
    <row r="198" spans="1:13" ht="15.6" x14ac:dyDescent="0.3">
      <c r="A198" s="61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1"/>
    </row>
    <row r="199" spans="1:13" ht="15.6" x14ac:dyDescent="0.3">
      <c r="A199" s="61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1"/>
    </row>
    <row r="200" spans="1:13" ht="15.6" x14ac:dyDescent="0.3">
      <c r="A200" s="61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  <c r="M200" s="61"/>
    </row>
    <row r="201" spans="1:13" ht="15.6" x14ac:dyDescent="0.3">
      <c r="A201" s="61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1"/>
    </row>
    <row r="202" spans="1:13" ht="15.6" x14ac:dyDescent="0.3">
      <c r="A202" s="61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  <c r="M202" s="61"/>
    </row>
    <row r="203" spans="1:13" ht="15.6" x14ac:dyDescent="0.3">
      <c r="A203" s="61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  <c r="M203" s="61"/>
    </row>
    <row r="204" spans="1:13" ht="15.6" x14ac:dyDescent="0.3">
      <c r="A204" s="61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61"/>
    </row>
    <row r="205" spans="1:13" ht="15.6" x14ac:dyDescent="0.3">
      <c r="A205" s="61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61"/>
    </row>
    <row r="206" spans="1:13" ht="15.6" x14ac:dyDescent="0.3">
      <c r="A206" s="61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  <c r="M206" s="61"/>
    </row>
    <row r="207" spans="1:13" ht="15.6" x14ac:dyDescent="0.3">
      <c r="A207" s="61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  <c r="M207" s="61"/>
    </row>
    <row r="208" spans="1:13" ht="15.6" x14ac:dyDescent="0.3">
      <c r="A208" s="61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  <c r="M208" s="61"/>
    </row>
    <row r="209" spans="1:13" ht="15.6" x14ac:dyDescent="0.3">
      <c r="A209" s="61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  <c r="M209" s="61"/>
    </row>
    <row r="210" spans="1:13" ht="15.6" x14ac:dyDescent="0.3">
      <c r="A210" s="61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1"/>
    </row>
    <row r="211" spans="1:13" ht="15.6" x14ac:dyDescent="0.3">
      <c r="A211" s="61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1"/>
    </row>
    <row r="212" spans="1:13" ht="15.6" x14ac:dyDescent="0.3">
      <c r="A212" s="61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  <c r="M212" s="61"/>
    </row>
    <row r="213" spans="1:13" ht="15.6" x14ac:dyDescent="0.3">
      <c r="A213" s="61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  <c r="M213" s="61"/>
    </row>
    <row r="214" spans="1:13" ht="15.6" x14ac:dyDescent="0.3">
      <c r="A214" s="61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1"/>
    </row>
    <row r="215" spans="1:13" ht="15.6" x14ac:dyDescent="0.3">
      <c r="A215" s="61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1"/>
    </row>
    <row r="216" spans="1:13" ht="15.6" x14ac:dyDescent="0.3">
      <c r="A216" s="61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1"/>
    </row>
    <row r="217" spans="1:13" ht="15.6" x14ac:dyDescent="0.3">
      <c r="A217" s="61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  <c r="M217" s="61"/>
    </row>
    <row r="218" spans="1:13" ht="15.6" x14ac:dyDescent="0.3">
      <c r="A218" s="61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1"/>
    </row>
    <row r="219" spans="1:13" ht="15.6" x14ac:dyDescent="0.3">
      <c r="A219" s="61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  <c r="M219" s="61"/>
    </row>
    <row r="220" spans="1:13" ht="15.6" x14ac:dyDescent="0.3">
      <c r="A220" s="61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61"/>
    </row>
    <row r="221" spans="1:13" ht="15.6" x14ac:dyDescent="0.3">
      <c r="A221" s="61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1"/>
    </row>
    <row r="222" spans="1:13" ht="15.6" x14ac:dyDescent="0.3">
      <c r="A222" s="61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1"/>
    </row>
    <row r="223" spans="1:13" ht="15.6" x14ac:dyDescent="0.3">
      <c r="A223" s="61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61"/>
    </row>
    <row r="224" spans="1:13" ht="15.6" x14ac:dyDescent="0.3">
      <c r="A224" s="61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  <c r="M224" s="61"/>
    </row>
    <row r="225" spans="1:13" ht="15.6" x14ac:dyDescent="0.3">
      <c r="A225" s="61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  <c r="M225" s="61"/>
    </row>
    <row r="226" spans="1:13" ht="15.6" x14ac:dyDescent="0.3">
      <c r="A226" s="61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  <c r="M226" s="61"/>
    </row>
    <row r="227" spans="1:13" ht="15.6" x14ac:dyDescent="0.3">
      <c r="A227" s="61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  <c r="M227" s="61"/>
    </row>
    <row r="228" spans="1:13" ht="15.6" x14ac:dyDescent="0.3">
      <c r="A228" s="61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  <c r="M228" s="61"/>
    </row>
    <row r="229" spans="1:13" ht="15.6" x14ac:dyDescent="0.3">
      <c r="A229" s="61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1"/>
    </row>
    <row r="230" spans="1:13" ht="15.6" x14ac:dyDescent="0.3">
      <c r="A230" s="61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  <c r="M230" s="61"/>
    </row>
    <row r="231" spans="1:13" ht="15.6" x14ac:dyDescent="0.3">
      <c r="A231" s="61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  <c r="M231" s="61"/>
    </row>
    <row r="232" spans="1:13" x14ac:dyDescent="0.25">
      <c r="A232" s="61"/>
      <c r="B232" s="66"/>
      <c r="C232" s="66"/>
      <c r="D232" s="66"/>
      <c r="E232" s="66"/>
      <c r="F232" s="66"/>
      <c r="G232" s="66"/>
      <c r="H232" s="61"/>
      <c r="I232" s="61"/>
      <c r="J232" s="61"/>
      <c r="K232" s="61"/>
      <c r="L232" s="61"/>
      <c r="M232" s="61"/>
    </row>
    <row r="233" spans="1:13" x14ac:dyDescent="0.25">
      <c r="A233" s="61"/>
      <c r="B233" s="66"/>
      <c r="C233" s="66"/>
      <c r="D233" s="66"/>
      <c r="E233" s="66"/>
      <c r="F233" s="66"/>
      <c r="G233" s="66"/>
      <c r="H233" s="61"/>
      <c r="I233" s="61"/>
      <c r="J233" s="61"/>
      <c r="K233" s="61"/>
      <c r="L233" s="61"/>
      <c r="M233" s="61"/>
    </row>
    <row r="234" spans="1:13" x14ac:dyDescent="0.25">
      <c r="A234" s="61"/>
      <c r="B234" s="66"/>
      <c r="C234" s="66"/>
      <c r="D234" s="66"/>
      <c r="E234" s="66"/>
      <c r="F234" s="66"/>
      <c r="G234" s="66"/>
      <c r="H234" s="61"/>
      <c r="I234" s="61"/>
      <c r="J234" s="61"/>
      <c r="K234" s="61"/>
      <c r="L234" s="61"/>
      <c r="M234" s="61"/>
    </row>
    <row r="235" spans="1:13" x14ac:dyDescent="0.25">
      <c r="A235" s="61"/>
      <c r="B235" s="66"/>
      <c r="C235" s="66"/>
      <c r="D235" s="66"/>
      <c r="E235" s="66"/>
      <c r="F235" s="66"/>
      <c r="G235" s="66"/>
      <c r="H235" s="61"/>
      <c r="I235" s="61"/>
      <c r="J235" s="61"/>
      <c r="K235" s="61"/>
      <c r="L235" s="61"/>
      <c r="M235" s="61"/>
    </row>
    <row r="236" spans="1:13" x14ac:dyDescent="0.25">
      <c r="A236" s="61"/>
      <c r="B236" s="66"/>
      <c r="C236" s="66"/>
      <c r="D236" s="66"/>
      <c r="E236" s="66"/>
      <c r="F236" s="66"/>
      <c r="G236" s="66"/>
      <c r="H236" s="61"/>
      <c r="I236" s="61"/>
      <c r="J236" s="61"/>
      <c r="K236" s="61"/>
      <c r="L236" s="61"/>
      <c r="M236" s="61"/>
    </row>
    <row r="237" spans="1:13" x14ac:dyDescent="0.25">
      <c r="A237" s="61"/>
      <c r="B237" s="66"/>
      <c r="C237" s="66"/>
      <c r="D237" s="66"/>
      <c r="E237" s="66"/>
      <c r="F237" s="66"/>
      <c r="G237" s="66"/>
      <c r="H237" s="61"/>
      <c r="I237" s="61"/>
      <c r="J237" s="61"/>
      <c r="K237" s="61"/>
      <c r="L237" s="61"/>
      <c r="M237" s="61"/>
    </row>
    <row r="238" spans="1:13" x14ac:dyDescent="0.25">
      <c r="A238" s="61"/>
      <c r="B238" s="66"/>
      <c r="C238" s="66"/>
      <c r="D238" s="66"/>
      <c r="E238" s="66"/>
      <c r="F238" s="66"/>
      <c r="G238" s="66"/>
      <c r="H238" s="61"/>
      <c r="I238" s="61"/>
      <c r="J238" s="61"/>
      <c r="K238" s="61"/>
      <c r="L238" s="61"/>
      <c r="M238" s="61"/>
    </row>
    <row r="239" spans="1:13" x14ac:dyDescent="0.25">
      <c r="A239" s="61"/>
      <c r="B239" s="66"/>
      <c r="C239" s="66"/>
      <c r="D239" s="66"/>
      <c r="E239" s="66"/>
      <c r="F239" s="66"/>
      <c r="G239" s="66"/>
      <c r="H239" s="61"/>
      <c r="I239" s="61"/>
      <c r="J239" s="61"/>
      <c r="K239" s="61"/>
      <c r="L239" s="61"/>
      <c r="M239" s="61"/>
    </row>
    <row r="240" spans="1:13" x14ac:dyDescent="0.25">
      <c r="A240" s="61"/>
      <c r="B240" s="66"/>
      <c r="C240" s="66"/>
      <c r="D240" s="66"/>
      <c r="E240" s="66"/>
      <c r="F240" s="66"/>
      <c r="G240" s="66"/>
      <c r="H240" s="61"/>
      <c r="I240" s="61"/>
      <c r="J240" s="61"/>
      <c r="K240" s="61"/>
      <c r="L240" s="61"/>
      <c r="M240" s="61"/>
    </row>
    <row r="241" spans="1:13" x14ac:dyDescent="0.25">
      <c r="A241" s="61"/>
      <c r="B241" s="66"/>
      <c r="C241" s="66"/>
      <c r="D241" s="66"/>
      <c r="E241" s="66"/>
      <c r="F241" s="66"/>
      <c r="G241" s="66"/>
      <c r="H241" s="61"/>
      <c r="I241" s="61"/>
      <c r="J241" s="61"/>
      <c r="K241" s="61"/>
      <c r="L241" s="61"/>
      <c r="M241" s="61"/>
    </row>
    <row r="242" spans="1:13" x14ac:dyDescent="0.25">
      <c r="A242" s="61"/>
      <c r="B242" s="66"/>
      <c r="C242" s="66"/>
      <c r="D242" s="66"/>
      <c r="E242" s="66"/>
      <c r="F242" s="66"/>
      <c r="G242" s="66"/>
      <c r="H242" s="61"/>
      <c r="I242" s="61"/>
      <c r="J242" s="61"/>
      <c r="K242" s="61"/>
      <c r="L242" s="61"/>
      <c r="M242" s="61"/>
    </row>
    <row r="243" spans="1:13" x14ac:dyDescent="0.25">
      <c r="A243" s="61"/>
      <c r="B243" s="66"/>
      <c r="C243" s="66"/>
      <c r="D243" s="66"/>
      <c r="E243" s="66"/>
      <c r="F243" s="66"/>
      <c r="G243" s="66"/>
      <c r="H243" s="61"/>
      <c r="I243" s="61"/>
      <c r="J243" s="61"/>
      <c r="K243" s="61"/>
      <c r="L243" s="61"/>
      <c r="M243" s="61"/>
    </row>
    <row r="244" spans="1:13" x14ac:dyDescent="0.25">
      <c r="A244" s="61"/>
      <c r="B244" s="66"/>
      <c r="C244" s="66"/>
      <c r="D244" s="66"/>
      <c r="E244" s="66"/>
      <c r="F244" s="66"/>
      <c r="G244" s="66"/>
      <c r="H244" s="61"/>
      <c r="I244" s="61"/>
      <c r="J244" s="61"/>
      <c r="K244" s="61"/>
      <c r="L244" s="61"/>
      <c r="M244" s="61"/>
    </row>
    <row r="245" spans="1:13" x14ac:dyDescent="0.25">
      <c r="A245" s="61"/>
      <c r="B245" s="66"/>
      <c r="C245" s="66"/>
      <c r="D245" s="66"/>
      <c r="E245" s="66"/>
      <c r="F245" s="66"/>
      <c r="G245" s="66"/>
      <c r="H245" s="61"/>
      <c r="I245" s="61"/>
      <c r="J245" s="61"/>
      <c r="K245" s="61"/>
      <c r="L245" s="61"/>
      <c r="M245" s="61"/>
    </row>
    <row r="246" spans="1:13" x14ac:dyDescent="0.25">
      <c r="A246" s="61"/>
      <c r="B246" s="66"/>
      <c r="C246" s="66"/>
      <c r="D246" s="66"/>
      <c r="E246" s="66"/>
      <c r="F246" s="66"/>
      <c r="G246" s="66"/>
      <c r="H246" s="61"/>
      <c r="I246" s="61"/>
      <c r="J246" s="61"/>
      <c r="K246" s="61"/>
      <c r="L246" s="61"/>
      <c r="M246" s="61"/>
    </row>
    <row r="247" spans="1:13" x14ac:dyDescent="0.25">
      <c r="A247" s="61"/>
      <c r="B247" s="66"/>
      <c r="C247" s="66"/>
      <c r="D247" s="66"/>
      <c r="E247" s="66"/>
      <c r="F247" s="66"/>
      <c r="G247" s="66"/>
      <c r="H247" s="61"/>
      <c r="I247" s="61"/>
      <c r="J247" s="61"/>
      <c r="K247" s="61"/>
      <c r="L247" s="61"/>
      <c r="M247" s="61"/>
    </row>
    <row r="248" spans="1:13" x14ac:dyDescent="0.25">
      <c r="A248" s="61"/>
      <c r="B248" s="66"/>
      <c r="C248" s="66"/>
      <c r="D248" s="66"/>
      <c r="E248" s="66"/>
      <c r="F248" s="66"/>
      <c r="G248" s="66"/>
      <c r="H248" s="61"/>
      <c r="I248" s="61"/>
      <c r="J248" s="61"/>
      <c r="K248" s="61"/>
      <c r="L248" s="61"/>
      <c r="M248" s="61"/>
    </row>
    <row r="249" spans="1:13" x14ac:dyDescent="0.25">
      <c r="A249" s="61"/>
      <c r="B249" s="66"/>
      <c r="C249" s="66"/>
      <c r="D249" s="66"/>
      <c r="E249" s="66"/>
      <c r="F249" s="66"/>
      <c r="G249" s="66"/>
      <c r="H249" s="61"/>
      <c r="I249" s="61"/>
      <c r="J249" s="61"/>
      <c r="K249" s="61"/>
      <c r="L249" s="61"/>
      <c r="M249" s="61"/>
    </row>
    <row r="250" spans="1:13" x14ac:dyDescent="0.25">
      <c r="A250" s="61"/>
      <c r="B250" s="66"/>
      <c r="C250" s="66"/>
      <c r="D250" s="66"/>
      <c r="E250" s="66"/>
      <c r="F250" s="66"/>
      <c r="G250" s="66"/>
      <c r="H250" s="61"/>
      <c r="I250" s="61"/>
      <c r="J250" s="61"/>
      <c r="K250" s="61"/>
      <c r="L250" s="61"/>
      <c r="M250" s="61"/>
    </row>
    <row r="251" spans="1:13" x14ac:dyDescent="0.25">
      <c r="A251" s="61"/>
      <c r="B251" s="66"/>
      <c r="C251" s="66"/>
      <c r="D251" s="66"/>
      <c r="E251" s="66"/>
      <c r="F251" s="66"/>
      <c r="G251" s="66"/>
      <c r="H251" s="61"/>
      <c r="I251" s="61"/>
      <c r="J251" s="61"/>
      <c r="K251" s="61"/>
      <c r="L251" s="61"/>
      <c r="M251" s="61"/>
    </row>
    <row r="252" spans="1:13" x14ac:dyDescent="0.25">
      <c r="A252" s="61"/>
      <c r="B252" s="66"/>
      <c r="C252" s="66"/>
      <c r="D252" s="66"/>
      <c r="E252" s="66"/>
      <c r="F252" s="66"/>
      <c r="G252" s="66"/>
      <c r="H252" s="61"/>
      <c r="I252" s="61"/>
      <c r="J252" s="61"/>
      <c r="K252" s="61"/>
      <c r="L252" s="61"/>
      <c r="M252" s="61"/>
    </row>
    <row r="253" spans="1:13" x14ac:dyDescent="0.25">
      <c r="A253" s="61"/>
      <c r="B253" s="66"/>
      <c r="C253" s="66"/>
      <c r="D253" s="66"/>
      <c r="E253" s="66"/>
      <c r="F253" s="66"/>
      <c r="G253" s="66"/>
      <c r="H253" s="61"/>
      <c r="I253" s="61"/>
      <c r="J253" s="61"/>
      <c r="K253" s="61"/>
      <c r="L253" s="61"/>
      <c r="M253" s="61"/>
    </row>
    <row r="254" spans="1:13" x14ac:dyDescent="0.25">
      <c r="A254" s="61"/>
      <c r="B254" s="66"/>
      <c r="C254" s="66"/>
      <c r="D254" s="66"/>
      <c r="E254" s="66"/>
      <c r="F254" s="66"/>
      <c r="G254" s="66"/>
      <c r="H254" s="61"/>
      <c r="I254" s="61"/>
      <c r="J254" s="61"/>
      <c r="K254" s="61"/>
      <c r="L254" s="61"/>
      <c r="M254" s="61"/>
    </row>
    <row r="255" spans="1:13" x14ac:dyDescent="0.25">
      <c r="A255" s="61"/>
      <c r="B255" s="66"/>
      <c r="C255" s="66"/>
      <c r="D255" s="66"/>
      <c r="E255" s="66"/>
      <c r="F255" s="66"/>
      <c r="G255" s="66"/>
      <c r="H255" s="61"/>
      <c r="I255" s="61"/>
      <c r="J255" s="61"/>
      <c r="K255" s="61"/>
      <c r="L255" s="61"/>
      <c r="M255" s="61"/>
    </row>
    <row r="256" spans="1:13" x14ac:dyDescent="0.25">
      <c r="A256" s="61"/>
      <c r="B256" s="66"/>
      <c r="C256" s="66"/>
      <c r="D256" s="66"/>
      <c r="E256" s="66"/>
      <c r="F256" s="66"/>
      <c r="G256" s="66"/>
      <c r="H256" s="61"/>
      <c r="I256" s="61"/>
      <c r="J256" s="61"/>
      <c r="K256" s="61"/>
      <c r="L256" s="61"/>
      <c r="M256" s="61"/>
    </row>
    <row r="257" spans="1:13" x14ac:dyDescent="0.25">
      <c r="A257" s="61"/>
      <c r="B257" s="66"/>
      <c r="C257" s="66"/>
      <c r="D257" s="66"/>
      <c r="E257" s="66"/>
      <c r="F257" s="66"/>
      <c r="G257" s="66"/>
      <c r="H257" s="61"/>
      <c r="I257" s="61"/>
      <c r="J257" s="61"/>
      <c r="K257" s="61"/>
      <c r="L257" s="61"/>
      <c r="M257" s="61"/>
    </row>
    <row r="258" spans="1:13" x14ac:dyDescent="0.25">
      <c r="A258" s="61"/>
      <c r="B258" s="66"/>
      <c r="C258" s="66"/>
      <c r="D258" s="66"/>
      <c r="E258" s="66"/>
      <c r="F258" s="66"/>
      <c r="G258" s="66"/>
      <c r="H258" s="61"/>
      <c r="I258" s="61"/>
      <c r="J258" s="61"/>
      <c r="K258" s="61"/>
      <c r="L258" s="61"/>
      <c r="M258" s="61"/>
    </row>
    <row r="259" spans="1:13" x14ac:dyDescent="0.25">
      <c r="A259" s="61"/>
      <c r="B259" s="66"/>
      <c r="C259" s="66"/>
      <c r="D259" s="66"/>
      <c r="E259" s="66"/>
      <c r="F259" s="66"/>
      <c r="G259" s="66"/>
      <c r="H259" s="61"/>
      <c r="I259" s="61"/>
      <c r="J259" s="61"/>
      <c r="K259" s="61"/>
      <c r="L259" s="61"/>
      <c r="M259" s="61"/>
    </row>
    <row r="260" spans="1:13" x14ac:dyDescent="0.25">
      <c r="A260" s="61"/>
      <c r="B260" s="66"/>
      <c r="C260" s="66"/>
      <c r="D260" s="66"/>
      <c r="E260" s="66"/>
      <c r="F260" s="66"/>
      <c r="G260" s="66"/>
      <c r="H260" s="61"/>
      <c r="I260" s="61"/>
      <c r="J260" s="61"/>
      <c r="K260" s="61"/>
      <c r="L260" s="61"/>
      <c r="M260" s="61"/>
    </row>
    <row r="261" spans="1:13" x14ac:dyDescent="0.25">
      <c r="A261" s="61"/>
      <c r="B261" s="66"/>
      <c r="C261" s="66"/>
      <c r="D261" s="66"/>
      <c r="E261" s="66"/>
      <c r="F261" s="66"/>
      <c r="G261" s="66"/>
      <c r="H261" s="61"/>
      <c r="I261" s="61"/>
      <c r="J261" s="61"/>
      <c r="K261" s="61"/>
      <c r="L261" s="61"/>
      <c r="M261" s="61"/>
    </row>
    <row r="262" spans="1:13" x14ac:dyDescent="0.25">
      <c r="A262" s="61"/>
      <c r="B262" s="66"/>
      <c r="C262" s="66"/>
      <c r="D262" s="66"/>
      <c r="E262" s="66"/>
      <c r="F262" s="66"/>
      <c r="G262" s="66"/>
      <c r="H262" s="61"/>
      <c r="I262" s="61"/>
      <c r="J262" s="61"/>
      <c r="K262" s="61"/>
      <c r="L262" s="61"/>
      <c r="M262" s="61"/>
    </row>
    <row r="263" spans="1:13" x14ac:dyDescent="0.25">
      <c r="A263" s="61"/>
      <c r="B263" s="66"/>
      <c r="C263" s="66"/>
      <c r="D263" s="66"/>
      <c r="E263" s="66"/>
      <c r="F263" s="66"/>
      <c r="G263" s="66"/>
      <c r="H263" s="61"/>
      <c r="I263" s="61"/>
      <c r="J263" s="61"/>
      <c r="K263" s="61"/>
      <c r="L263" s="61"/>
      <c r="M263" s="61"/>
    </row>
    <row r="264" spans="1:13" x14ac:dyDescent="0.25">
      <c r="A264" s="61"/>
      <c r="B264" s="66"/>
      <c r="C264" s="66"/>
      <c r="D264" s="66"/>
      <c r="E264" s="66"/>
      <c r="F264" s="66"/>
      <c r="G264" s="66"/>
      <c r="H264" s="61"/>
      <c r="I264" s="61"/>
      <c r="J264" s="61"/>
      <c r="K264" s="61"/>
      <c r="L264" s="61"/>
      <c r="M264" s="61"/>
    </row>
    <row r="265" spans="1:13" x14ac:dyDescent="0.25">
      <c r="A265" s="61"/>
      <c r="B265" s="66"/>
      <c r="C265" s="66"/>
      <c r="D265" s="66"/>
      <c r="E265" s="66"/>
      <c r="F265" s="66"/>
      <c r="G265" s="66"/>
      <c r="H265" s="61"/>
      <c r="I265" s="61"/>
      <c r="J265" s="61"/>
      <c r="K265" s="61"/>
      <c r="L265" s="61"/>
      <c r="M265" s="61"/>
    </row>
    <row r="266" spans="1:13" x14ac:dyDescent="0.25">
      <c r="A266" s="61"/>
      <c r="B266" s="66"/>
      <c r="C266" s="66"/>
      <c r="D266" s="66"/>
      <c r="E266" s="66"/>
      <c r="F266" s="66"/>
      <c r="G266" s="66"/>
      <c r="H266" s="61"/>
      <c r="I266" s="61"/>
      <c r="J266" s="61"/>
      <c r="K266" s="61"/>
      <c r="L266" s="61"/>
      <c r="M266" s="61"/>
    </row>
    <row r="267" spans="1:13" x14ac:dyDescent="0.25">
      <c r="A267" s="61"/>
      <c r="B267" s="66"/>
      <c r="C267" s="66"/>
      <c r="D267" s="66"/>
      <c r="E267" s="66"/>
      <c r="F267" s="66"/>
      <c r="G267" s="66"/>
      <c r="H267" s="61"/>
      <c r="I267" s="61"/>
      <c r="J267" s="61"/>
      <c r="K267" s="61"/>
      <c r="L267" s="61"/>
      <c r="M267" s="61"/>
    </row>
    <row r="268" spans="1:13" x14ac:dyDescent="0.25">
      <c r="A268" s="61"/>
      <c r="B268" s="66"/>
      <c r="C268" s="66"/>
      <c r="D268" s="66"/>
      <c r="E268" s="66"/>
      <c r="F268" s="66"/>
      <c r="G268" s="66"/>
      <c r="H268" s="61"/>
      <c r="I268" s="61"/>
      <c r="J268" s="61"/>
      <c r="K268" s="61"/>
      <c r="L268" s="61"/>
      <c r="M268" s="61"/>
    </row>
    <row r="269" spans="1:13" x14ac:dyDescent="0.25">
      <c r="A269" s="61"/>
      <c r="B269" s="66"/>
      <c r="C269" s="66"/>
      <c r="D269" s="66"/>
      <c r="E269" s="66"/>
      <c r="F269" s="66"/>
      <c r="G269" s="66"/>
      <c r="H269" s="61"/>
      <c r="I269" s="61"/>
      <c r="J269" s="61"/>
      <c r="K269" s="61"/>
      <c r="L269" s="61"/>
      <c r="M269" s="61"/>
    </row>
    <row r="270" spans="1:13" x14ac:dyDescent="0.25">
      <c r="A270" s="61"/>
      <c r="B270" s="66"/>
      <c r="C270" s="66"/>
      <c r="D270" s="66"/>
      <c r="E270" s="66"/>
      <c r="F270" s="66"/>
      <c r="G270" s="66"/>
      <c r="H270" s="61"/>
      <c r="I270" s="61"/>
      <c r="J270" s="61"/>
      <c r="K270" s="61"/>
      <c r="L270" s="61"/>
      <c r="M270" s="61"/>
    </row>
    <row r="271" spans="1:13" x14ac:dyDescent="0.25">
      <c r="A271" s="61"/>
      <c r="B271" s="66"/>
      <c r="C271" s="66"/>
      <c r="D271" s="66"/>
      <c r="E271" s="66"/>
      <c r="F271" s="66"/>
      <c r="G271" s="66"/>
      <c r="H271" s="61"/>
      <c r="I271" s="61"/>
      <c r="J271" s="61"/>
      <c r="K271" s="61"/>
      <c r="L271" s="61"/>
      <c r="M271" s="61"/>
    </row>
    <row r="272" spans="1:13" x14ac:dyDescent="0.25">
      <c r="A272" s="61"/>
      <c r="B272" s="66"/>
      <c r="C272" s="66"/>
      <c r="D272" s="66"/>
      <c r="E272" s="66"/>
      <c r="F272" s="66"/>
      <c r="G272" s="66"/>
      <c r="H272" s="61"/>
      <c r="I272" s="61"/>
      <c r="J272" s="61"/>
      <c r="K272" s="61"/>
      <c r="L272" s="61"/>
      <c r="M272" s="61"/>
    </row>
    <row r="273" spans="1:13" x14ac:dyDescent="0.25">
      <c r="A273" s="61"/>
      <c r="B273" s="66"/>
      <c r="C273" s="66"/>
      <c r="D273" s="66"/>
      <c r="E273" s="66"/>
      <c r="F273" s="66"/>
      <c r="G273" s="66"/>
      <c r="H273" s="61"/>
      <c r="I273" s="61"/>
      <c r="J273" s="61"/>
      <c r="K273" s="61"/>
      <c r="L273" s="61"/>
      <c r="M273" s="61"/>
    </row>
    <row r="274" spans="1:13" x14ac:dyDescent="0.25">
      <c r="A274" s="61"/>
      <c r="B274" s="66"/>
      <c r="C274" s="66"/>
      <c r="D274" s="66"/>
      <c r="E274" s="66"/>
      <c r="F274" s="66"/>
      <c r="G274" s="66"/>
      <c r="H274" s="61"/>
      <c r="I274" s="61"/>
      <c r="J274" s="61"/>
      <c r="K274" s="61"/>
      <c r="L274" s="61"/>
      <c r="M274" s="61"/>
    </row>
    <row r="275" spans="1:13" x14ac:dyDescent="0.25">
      <c r="A275" s="61"/>
      <c r="B275" s="66"/>
      <c r="C275" s="66"/>
      <c r="D275" s="66"/>
      <c r="E275" s="66"/>
      <c r="F275" s="66"/>
      <c r="G275" s="66"/>
      <c r="H275" s="61"/>
      <c r="I275" s="61"/>
      <c r="J275" s="61"/>
      <c r="K275" s="61"/>
      <c r="L275" s="61"/>
      <c r="M275" s="61"/>
    </row>
    <row r="276" spans="1:13" x14ac:dyDescent="0.25">
      <c r="A276" s="61"/>
      <c r="B276" s="66"/>
      <c r="C276" s="66"/>
      <c r="D276" s="66"/>
      <c r="E276" s="66"/>
      <c r="F276" s="66"/>
      <c r="G276" s="66"/>
      <c r="H276" s="61"/>
      <c r="I276" s="61"/>
      <c r="J276" s="61"/>
      <c r="K276" s="61"/>
      <c r="L276" s="61"/>
      <c r="M276" s="61"/>
    </row>
    <row r="277" spans="1:13" x14ac:dyDescent="0.25">
      <c r="A277" s="61"/>
      <c r="B277" s="66"/>
      <c r="C277" s="66"/>
      <c r="D277" s="66"/>
      <c r="E277" s="66"/>
      <c r="F277" s="66"/>
      <c r="G277" s="66"/>
      <c r="H277" s="61"/>
      <c r="I277" s="61"/>
      <c r="J277" s="61"/>
      <c r="K277" s="61"/>
      <c r="L277" s="61"/>
      <c r="M277" s="61"/>
    </row>
    <row r="278" spans="1:13" x14ac:dyDescent="0.25">
      <c r="A278" s="61"/>
      <c r="B278" s="66"/>
      <c r="C278" s="66"/>
      <c r="D278" s="66"/>
      <c r="E278" s="66"/>
      <c r="F278" s="66"/>
      <c r="G278" s="66"/>
      <c r="H278" s="61"/>
      <c r="I278" s="61"/>
      <c r="J278" s="61"/>
      <c r="K278" s="61"/>
      <c r="L278" s="61"/>
      <c r="M278" s="61"/>
    </row>
    <row r="279" spans="1:13" x14ac:dyDescent="0.25">
      <c r="A279" s="61"/>
      <c r="B279" s="66"/>
      <c r="C279" s="66"/>
      <c r="D279" s="66"/>
      <c r="E279" s="66"/>
      <c r="F279" s="66"/>
      <c r="G279" s="66"/>
      <c r="H279" s="61"/>
      <c r="I279" s="61"/>
      <c r="J279" s="61"/>
      <c r="K279" s="61"/>
      <c r="L279" s="61"/>
      <c r="M279" s="61"/>
    </row>
    <row r="280" spans="1:13" x14ac:dyDescent="0.25">
      <c r="A280" s="61"/>
      <c r="B280" s="66"/>
      <c r="C280" s="66"/>
      <c r="D280" s="66"/>
      <c r="E280" s="66"/>
      <c r="F280" s="66"/>
      <c r="G280" s="66"/>
      <c r="H280" s="61"/>
      <c r="I280" s="61"/>
      <c r="J280" s="61"/>
      <c r="K280" s="61"/>
      <c r="L280" s="61"/>
      <c r="M280" s="61"/>
    </row>
    <row r="281" spans="1:13" x14ac:dyDescent="0.25">
      <c r="A281" s="61"/>
      <c r="B281" s="66"/>
      <c r="C281" s="66"/>
      <c r="D281" s="66"/>
      <c r="E281" s="66"/>
      <c r="F281" s="66"/>
      <c r="G281" s="66"/>
      <c r="H281" s="61"/>
      <c r="I281" s="61"/>
      <c r="J281" s="61"/>
      <c r="K281" s="61"/>
      <c r="L281" s="61"/>
      <c r="M281" s="61"/>
    </row>
    <row r="282" spans="1:13" x14ac:dyDescent="0.25">
      <c r="A282" s="61"/>
      <c r="B282" s="66"/>
      <c r="C282" s="66"/>
      <c r="D282" s="66"/>
      <c r="E282" s="66"/>
      <c r="F282" s="66"/>
      <c r="G282" s="66"/>
      <c r="H282" s="61"/>
      <c r="I282" s="61"/>
      <c r="J282" s="61"/>
      <c r="K282" s="61"/>
      <c r="L282" s="61"/>
      <c r="M282" s="61"/>
    </row>
    <row r="283" spans="1:13" x14ac:dyDescent="0.25">
      <c r="A283" s="61"/>
      <c r="B283" s="66"/>
      <c r="C283" s="66"/>
      <c r="D283" s="66"/>
      <c r="E283" s="66"/>
      <c r="F283" s="66"/>
      <c r="G283" s="66"/>
      <c r="H283" s="61"/>
      <c r="I283" s="61"/>
      <c r="J283" s="61"/>
      <c r="K283" s="61"/>
      <c r="L283" s="61"/>
      <c r="M283" s="61"/>
    </row>
    <row r="284" spans="1:13" x14ac:dyDescent="0.25">
      <c r="A284" s="61"/>
      <c r="B284" s="66"/>
      <c r="C284" s="66"/>
      <c r="D284" s="66"/>
      <c r="E284" s="66"/>
      <c r="F284" s="66"/>
      <c r="G284" s="66"/>
      <c r="H284" s="61"/>
      <c r="I284" s="61"/>
      <c r="J284" s="61"/>
      <c r="K284" s="61"/>
      <c r="L284" s="61"/>
      <c r="M284" s="61"/>
    </row>
    <row r="285" spans="1:13" x14ac:dyDescent="0.25">
      <c r="A285" s="61"/>
      <c r="B285" s="66"/>
      <c r="C285" s="66"/>
      <c r="D285" s="66"/>
      <c r="E285" s="66"/>
      <c r="F285" s="66"/>
      <c r="G285" s="66"/>
      <c r="H285" s="61"/>
      <c r="I285" s="61"/>
      <c r="J285" s="61"/>
      <c r="K285" s="61"/>
      <c r="L285" s="61"/>
      <c r="M285" s="61"/>
    </row>
    <row r="286" spans="1:13" x14ac:dyDescent="0.25">
      <c r="A286" s="61"/>
      <c r="B286" s="66"/>
      <c r="C286" s="66"/>
      <c r="D286" s="66"/>
      <c r="E286" s="66"/>
      <c r="F286" s="66"/>
      <c r="G286" s="66"/>
      <c r="H286" s="61"/>
      <c r="I286" s="61"/>
      <c r="J286" s="61"/>
      <c r="K286" s="61"/>
      <c r="L286" s="61"/>
      <c r="M286" s="61"/>
    </row>
    <row r="287" spans="1:13" x14ac:dyDescent="0.25">
      <c r="A287" s="61"/>
      <c r="B287" s="66"/>
      <c r="C287" s="66"/>
      <c r="D287" s="66"/>
      <c r="E287" s="66"/>
      <c r="F287" s="66"/>
      <c r="G287" s="66"/>
      <c r="H287" s="61"/>
      <c r="I287" s="61"/>
      <c r="J287" s="61"/>
      <c r="K287" s="61"/>
      <c r="L287" s="61"/>
      <c r="M287" s="61"/>
    </row>
    <row r="288" spans="1:13" x14ac:dyDescent="0.25">
      <c r="A288" s="61"/>
      <c r="B288" s="66"/>
      <c r="C288" s="66"/>
      <c r="D288" s="66"/>
      <c r="E288" s="66"/>
      <c r="F288" s="66"/>
      <c r="G288" s="66"/>
      <c r="H288" s="61"/>
      <c r="I288" s="61"/>
      <c r="J288" s="61"/>
      <c r="K288" s="61"/>
      <c r="L288" s="61"/>
      <c r="M288" s="61"/>
    </row>
    <row r="289" spans="1:13" x14ac:dyDescent="0.25">
      <c r="A289" s="61"/>
      <c r="B289" s="66"/>
      <c r="C289" s="66"/>
      <c r="D289" s="66"/>
      <c r="E289" s="66"/>
      <c r="F289" s="66"/>
      <c r="G289" s="66"/>
      <c r="H289" s="61"/>
      <c r="I289" s="61"/>
      <c r="J289" s="61"/>
      <c r="K289" s="61"/>
      <c r="L289" s="61"/>
      <c r="M289" s="61"/>
    </row>
    <row r="290" spans="1:13" x14ac:dyDescent="0.25">
      <c r="A290" s="61"/>
      <c r="B290" s="66"/>
      <c r="C290" s="66"/>
      <c r="D290" s="66"/>
      <c r="E290" s="66"/>
      <c r="F290" s="66"/>
      <c r="G290" s="66"/>
      <c r="H290" s="61"/>
      <c r="I290" s="61"/>
      <c r="J290" s="61"/>
      <c r="K290" s="61"/>
      <c r="L290" s="61"/>
      <c r="M290" s="61"/>
    </row>
    <row r="291" spans="1:13" x14ac:dyDescent="0.25">
      <c r="A291" s="61"/>
      <c r="B291" s="66"/>
      <c r="C291" s="66"/>
      <c r="D291" s="66"/>
      <c r="E291" s="66"/>
      <c r="F291" s="66"/>
      <c r="G291" s="66"/>
      <c r="H291" s="61"/>
      <c r="I291" s="61"/>
      <c r="J291" s="61"/>
      <c r="K291" s="61"/>
      <c r="L291" s="61"/>
      <c r="M291" s="61"/>
    </row>
    <row r="292" spans="1:13" x14ac:dyDescent="0.25">
      <c r="A292" s="61"/>
      <c r="B292" s="66"/>
      <c r="C292" s="66"/>
      <c r="D292" s="66"/>
      <c r="E292" s="66"/>
      <c r="F292" s="66"/>
      <c r="G292" s="66"/>
      <c r="H292" s="61"/>
      <c r="I292" s="61"/>
      <c r="J292" s="61"/>
      <c r="K292" s="61"/>
      <c r="L292" s="61"/>
      <c r="M292" s="61"/>
    </row>
    <row r="293" spans="1:13" x14ac:dyDescent="0.25">
      <c r="A293" s="61"/>
      <c r="B293" s="66"/>
      <c r="C293" s="66"/>
      <c r="D293" s="66"/>
      <c r="E293" s="66"/>
      <c r="F293" s="66"/>
      <c r="G293" s="66"/>
      <c r="H293" s="61"/>
      <c r="I293" s="61"/>
      <c r="J293" s="61"/>
      <c r="K293" s="61"/>
      <c r="L293" s="61"/>
      <c r="M293" s="61"/>
    </row>
    <row r="294" spans="1:13" x14ac:dyDescent="0.25">
      <c r="A294" s="61"/>
      <c r="B294" s="66"/>
      <c r="C294" s="66"/>
      <c r="D294" s="66"/>
      <c r="E294" s="66"/>
      <c r="F294" s="66"/>
      <c r="G294" s="66"/>
      <c r="H294" s="61"/>
      <c r="I294" s="61"/>
      <c r="J294" s="61"/>
      <c r="K294" s="61"/>
      <c r="L294" s="61"/>
      <c r="M294" s="61"/>
    </row>
    <row r="295" spans="1:13" x14ac:dyDescent="0.25">
      <c r="B295" s="4"/>
      <c r="C295" s="4"/>
      <c r="D295" s="4"/>
      <c r="E295" s="4"/>
      <c r="F295" s="4"/>
      <c r="G295" s="4"/>
    </row>
    <row r="296" spans="1:13" x14ac:dyDescent="0.25">
      <c r="B296" s="4"/>
      <c r="C296" s="4"/>
      <c r="D296" s="4"/>
      <c r="E296" s="4"/>
      <c r="F296" s="4"/>
      <c r="G296" s="4"/>
    </row>
    <row r="297" spans="1:13" x14ac:dyDescent="0.25">
      <c r="B297" s="4"/>
      <c r="C297" s="4"/>
      <c r="D297" s="4"/>
      <c r="E297" s="4"/>
      <c r="F297" s="4"/>
      <c r="G297" s="4"/>
    </row>
    <row r="298" spans="1:13" x14ac:dyDescent="0.25">
      <c r="B298" s="4"/>
      <c r="C298" s="4"/>
      <c r="D298" s="4"/>
      <c r="E298" s="4"/>
      <c r="F298" s="4"/>
      <c r="G298" s="4"/>
    </row>
    <row r="299" spans="1:13" x14ac:dyDescent="0.25">
      <c r="B299" s="4"/>
      <c r="C299" s="4"/>
      <c r="D299" s="4"/>
      <c r="E299" s="4"/>
      <c r="F299" s="4"/>
      <c r="G299" s="4"/>
    </row>
    <row r="300" spans="1:13" x14ac:dyDescent="0.25">
      <c r="B300" s="4"/>
      <c r="C300" s="4"/>
      <c r="D300" s="4"/>
      <c r="E300" s="4"/>
      <c r="F300" s="4"/>
      <c r="G300" s="4"/>
    </row>
    <row r="301" spans="1:13" x14ac:dyDescent="0.25">
      <c r="B301" s="4"/>
      <c r="C301" s="4"/>
      <c r="D301" s="4"/>
      <c r="E301" s="4"/>
      <c r="F301" s="4"/>
      <c r="G301" s="4"/>
    </row>
    <row r="302" spans="1:13" x14ac:dyDescent="0.25">
      <c r="B302" s="4"/>
      <c r="C302" s="4"/>
      <c r="D302" s="4"/>
      <c r="E302" s="4"/>
      <c r="F302" s="4"/>
      <c r="G302" s="4"/>
    </row>
    <row r="303" spans="1:13" x14ac:dyDescent="0.25">
      <c r="B303" s="4"/>
      <c r="C303" s="4"/>
      <c r="D303" s="4"/>
      <c r="E303" s="4"/>
      <c r="F303" s="4"/>
      <c r="G303" s="4"/>
    </row>
    <row r="304" spans="1:13" x14ac:dyDescent="0.25">
      <c r="B304" s="4"/>
      <c r="C304" s="4"/>
      <c r="D304" s="4"/>
      <c r="E304" s="4"/>
      <c r="F304" s="4"/>
      <c r="G304" s="4"/>
    </row>
    <row r="305" spans="7:7" x14ac:dyDescent="0.25">
      <c r="G305" s="1"/>
    </row>
    <row r="306" spans="7:7" x14ac:dyDescent="0.25">
      <c r="G306" s="1"/>
    </row>
    <row r="307" spans="7:7" x14ac:dyDescent="0.25">
      <c r="G307" s="1"/>
    </row>
    <row r="308" spans="7:7" x14ac:dyDescent="0.25">
      <c r="G308" s="1"/>
    </row>
    <row r="309" spans="7:7" x14ac:dyDescent="0.25">
      <c r="G309" s="1"/>
    </row>
    <row r="310" spans="7:7" x14ac:dyDescent="0.25">
      <c r="G310" s="1"/>
    </row>
    <row r="311" spans="7:7" x14ac:dyDescent="0.25">
      <c r="G311" s="1"/>
    </row>
    <row r="312" spans="7:7" x14ac:dyDescent="0.25">
      <c r="G312" s="1"/>
    </row>
    <row r="313" spans="7:7" x14ac:dyDescent="0.25">
      <c r="G313" s="1"/>
    </row>
    <row r="314" spans="7:7" x14ac:dyDescent="0.25">
      <c r="G314" s="1"/>
    </row>
    <row r="315" spans="7:7" x14ac:dyDescent="0.25">
      <c r="G315" s="1"/>
    </row>
    <row r="316" spans="7:7" x14ac:dyDescent="0.25">
      <c r="G316" s="1"/>
    </row>
    <row r="317" spans="7:7" x14ac:dyDescent="0.25">
      <c r="G317" s="1"/>
    </row>
    <row r="318" spans="7:7" x14ac:dyDescent="0.25">
      <c r="G318" s="1"/>
    </row>
    <row r="319" spans="7:7" x14ac:dyDescent="0.25">
      <c r="G319" s="1"/>
    </row>
    <row r="320" spans="7:7" x14ac:dyDescent="0.25">
      <c r="G320" s="1"/>
    </row>
    <row r="321" spans="7:7" x14ac:dyDescent="0.25">
      <c r="G321" s="1"/>
    </row>
    <row r="322" spans="7:7" x14ac:dyDescent="0.25">
      <c r="G322" s="1"/>
    </row>
    <row r="323" spans="7:7" x14ac:dyDescent="0.25">
      <c r="G323" s="1"/>
    </row>
    <row r="324" spans="7:7" x14ac:dyDescent="0.25">
      <c r="G324" s="1"/>
    </row>
    <row r="325" spans="7:7" x14ac:dyDescent="0.25">
      <c r="G325" s="1"/>
    </row>
    <row r="326" spans="7:7" x14ac:dyDescent="0.25">
      <c r="G326" s="1"/>
    </row>
    <row r="327" spans="7:7" x14ac:dyDescent="0.25">
      <c r="G327" s="1"/>
    </row>
    <row r="328" spans="7:7" x14ac:dyDescent="0.25">
      <c r="G328" s="1"/>
    </row>
    <row r="329" spans="7:7" x14ac:dyDescent="0.25">
      <c r="G329" s="1"/>
    </row>
    <row r="330" spans="7:7" x14ac:dyDescent="0.25">
      <c r="G330" s="1"/>
    </row>
    <row r="331" spans="7:7" x14ac:dyDescent="0.25">
      <c r="G331" s="1"/>
    </row>
    <row r="332" spans="7:7" x14ac:dyDescent="0.25">
      <c r="G332" s="1"/>
    </row>
  </sheetData>
  <mergeCells count="7">
    <mergeCell ref="K16:L16"/>
    <mergeCell ref="B15:K15"/>
    <mergeCell ref="G17:G19"/>
    <mergeCell ref="I17:L17"/>
    <mergeCell ref="I18:J18"/>
    <mergeCell ref="K18:K19"/>
    <mergeCell ref="L18:L19"/>
  </mergeCells>
  <pageMargins left="0.74803149606299213" right="0.74803149606299213" top="0.98425196850393704" bottom="0.98425196850393704" header="0.51181102362204722" footer="0.51181102362204722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7_2018 </vt:lpstr>
      <vt:lpstr>'прил 7_2018 '!Область_печати</vt:lpstr>
    </vt:vector>
  </TitlesOfParts>
  <Company>Администрация г.Сергиев Посад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Комп</cp:lastModifiedBy>
  <cp:revision/>
  <cp:lastPrinted>2019-04-11T11:19:42Z</cp:lastPrinted>
  <dcterms:created xsi:type="dcterms:W3CDTF">2008-10-31T13:38:20Z</dcterms:created>
  <dcterms:modified xsi:type="dcterms:W3CDTF">2019-04-11T11:19:58Z</dcterms:modified>
</cp:coreProperties>
</file>